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データ共有\2022\技能検定\"/>
    </mc:Choice>
  </mc:AlternateContent>
  <xr:revisionPtr revIDLastSave="0" documentId="13_ncr:1_{9105E6E0-F995-4816-A774-EEC49F7626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はじめにお読みください" sheetId="6" r:id="rId1"/>
    <sheet name="手書き用" sheetId="1" r:id="rId2"/>
    <sheet name="入力用" sheetId="2" r:id="rId3"/>
    <sheet name="質問FAX用紙" sheetId="3" r:id="rId4"/>
    <sheet name="抽出" sheetId="5" state="hidden" r:id="rId5"/>
  </sheets>
  <definedNames>
    <definedName name="_xlnm.Print_Area" localSheetId="3">質問FAX用紙!$A$1:$O$32</definedName>
    <definedName name="_xlnm.Print_Area" localSheetId="1">手書き用!$A$1:$Q$49</definedName>
    <definedName name="_xlnm.Print_Area" localSheetId="2">入力用!$B$6:$R$108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6" i="2" l="1"/>
  <c r="N96" i="2"/>
  <c r="M96" i="2"/>
  <c r="L96" i="2"/>
  <c r="K96" i="2"/>
  <c r="J96" i="2"/>
  <c r="I96" i="2"/>
  <c r="H96" i="2"/>
  <c r="G96" i="2"/>
  <c r="F96" i="2"/>
  <c r="E96" i="2"/>
  <c r="D96" i="2"/>
  <c r="K2" i="5" l="1"/>
  <c r="J2" i="5"/>
  <c r="I2" i="5"/>
  <c r="H2" i="5"/>
  <c r="G2" i="5"/>
  <c r="F2" i="5"/>
  <c r="E2" i="5"/>
  <c r="D2" i="5"/>
  <c r="C2" i="5"/>
  <c r="B2" i="5"/>
  <c r="A2" i="5"/>
  <c r="N86" i="2" l="1"/>
  <c r="O86" i="2"/>
  <c r="B88" i="2"/>
  <c r="O93" i="2"/>
  <c r="N93" i="2"/>
  <c r="M93" i="2"/>
  <c r="L93" i="2"/>
  <c r="K93" i="2"/>
  <c r="J93" i="2"/>
  <c r="I93" i="2"/>
  <c r="H93" i="2"/>
  <c r="G93" i="2"/>
  <c r="F93" i="2"/>
  <c r="E93" i="2"/>
  <c r="D93" i="2"/>
  <c r="W93" i="2"/>
  <c r="X93" i="2"/>
  <c r="V93" i="2"/>
  <c r="P93" i="2" l="1"/>
  <c r="U16" i="2"/>
  <c r="B6" i="5" s="1"/>
  <c r="V16" i="2"/>
  <c r="P96" i="2" s="1"/>
  <c r="W16" i="2"/>
  <c r="U17" i="2"/>
  <c r="B7" i="5" s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S44" i="2" s="1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S68" i="2" s="1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6" i="2"/>
  <c r="W56" i="2"/>
  <c r="V57" i="2"/>
  <c r="W57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B74" i="5" l="1"/>
  <c r="I74" i="5"/>
  <c r="E74" i="5"/>
  <c r="L74" i="5"/>
  <c r="H74" i="5"/>
  <c r="D74" i="5"/>
  <c r="K74" i="5"/>
  <c r="J74" i="5"/>
  <c r="F74" i="5"/>
  <c r="G74" i="5"/>
  <c r="B66" i="5"/>
  <c r="I66" i="5"/>
  <c r="E66" i="5"/>
  <c r="L66" i="5"/>
  <c r="H66" i="5"/>
  <c r="D66" i="5"/>
  <c r="K66" i="5"/>
  <c r="J66" i="5"/>
  <c r="G66" i="5"/>
  <c r="F66" i="5"/>
  <c r="B62" i="5"/>
  <c r="I62" i="5"/>
  <c r="E62" i="5"/>
  <c r="L62" i="5"/>
  <c r="H62" i="5"/>
  <c r="D62" i="5"/>
  <c r="G62" i="5"/>
  <c r="F62" i="5"/>
  <c r="K62" i="5"/>
  <c r="J62" i="5"/>
  <c r="B54" i="5"/>
  <c r="I54" i="5"/>
  <c r="E54" i="5"/>
  <c r="L54" i="5"/>
  <c r="H54" i="5"/>
  <c r="D54" i="5"/>
  <c r="G54" i="5"/>
  <c r="F54" i="5"/>
  <c r="J54" i="5"/>
  <c r="K54" i="5"/>
  <c r="B50" i="5"/>
  <c r="I50" i="5"/>
  <c r="E50" i="5"/>
  <c r="L50" i="5"/>
  <c r="H50" i="5"/>
  <c r="D50" i="5"/>
  <c r="K50" i="5"/>
  <c r="J50" i="5"/>
  <c r="G50" i="5"/>
  <c r="F50" i="5"/>
  <c r="B46" i="5"/>
  <c r="I46" i="5"/>
  <c r="E46" i="5"/>
  <c r="L46" i="5"/>
  <c r="H46" i="5"/>
  <c r="D46" i="5"/>
  <c r="G46" i="5"/>
  <c r="F46" i="5"/>
  <c r="K46" i="5"/>
  <c r="J46" i="5"/>
  <c r="B42" i="5"/>
  <c r="L42" i="5"/>
  <c r="H42" i="5"/>
  <c r="D42" i="5"/>
  <c r="K42" i="5"/>
  <c r="F42" i="5"/>
  <c r="J42" i="5"/>
  <c r="E42" i="5"/>
  <c r="I42" i="5"/>
  <c r="G42" i="5"/>
  <c r="B38" i="5"/>
  <c r="L38" i="5"/>
  <c r="H38" i="5"/>
  <c r="J38" i="5"/>
  <c r="E38" i="5"/>
  <c r="I38" i="5"/>
  <c r="D38" i="5"/>
  <c r="G38" i="5"/>
  <c r="F38" i="5"/>
  <c r="K38" i="5"/>
  <c r="B30" i="5"/>
  <c r="I30" i="5"/>
  <c r="E30" i="5"/>
  <c r="L30" i="5"/>
  <c r="H30" i="5"/>
  <c r="D30" i="5"/>
  <c r="G30" i="5"/>
  <c r="F30" i="5"/>
  <c r="K30" i="5"/>
  <c r="J30" i="5"/>
  <c r="B26" i="5"/>
  <c r="I26" i="5"/>
  <c r="E26" i="5"/>
  <c r="L26" i="5"/>
  <c r="H26" i="5"/>
  <c r="D26" i="5"/>
  <c r="K26" i="5"/>
  <c r="G26" i="5"/>
  <c r="F26" i="5"/>
  <c r="J26" i="5"/>
  <c r="B22" i="5"/>
  <c r="I22" i="5"/>
  <c r="E22" i="5"/>
  <c r="L22" i="5"/>
  <c r="H22" i="5"/>
  <c r="D22" i="5"/>
  <c r="G22" i="5"/>
  <c r="K22" i="5"/>
  <c r="J22" i="5"/>
  <c r="F22" i="5"/>
  <c r="B18" i="5"/>
  <c r="L18" i="5"/>
  <c r="H18" i="5"/>
  <c r="D18" i="5"/>
  <c r="K18" i="5"/>
  <c r="F18" i="5"/>
  <c r="I18" i="5"/>
  <c r="G18" i="5"/>
  <c r="J18" i="5"/>
  <c r="E18" i="5"/>
  <c r="B14" i="5"/>
  <c r="L14" i="5"/>
  <c r="H14" i="5"/>
  <c r="D14" i="5"/>
  <c r="J14" i="5"/>
  <c r="E14" i="5"/>
  <c r="G14" i="5"/>
  <c r="K14" i="5"/>
  <c r="I14" i="5"/>
  <c r="F14" i="5"/>
  <c r="S20" i="2"/>
  <c r="B10" i="5"/>
  <c r="L10" i="5"/>
  <c r="H10" i="5"/>
  <c r="I10" i="5"/>
  <c r="D10" i="5"/>
  <c r="K10" i="5"/>
  <c r="J10" i="5"/>
  <c r="G10" i="5"/>
  <c r="F10" i="5"/>
  <c r="E10" i="5"/>
  <c r="S84" i="2"/>
  <c r="S52" i="2"/>
  <c r="S36" i="2"/>
  <c r="S79" i="2"/>
  <c r="B69" i="5"/>
  <c r="J69" i="5"/>
  <c r="F69" i="5"/>
  <c r="I69" i="5"/>
  <c r="E69" i="5"/>
  <c r="H69" i="5"/>
  <c r="G69" i="5"/>
  <c r="L69" i="5"/>
  <c r="K69" i="5"/>
  <c r="D69" i="5"/>
  <c r="S71" i="2"/>
  <c r="B61" i="5"/>
  <c r="J61" i="5"/>
  <c r="F61" i="5"/>
  <c r="I61" i="5"/>
  <c r="E61" i="5"/>
  <c r="H61" i="5"/>
  <c r="G61" i="5"/>
  <c r="D61" i="5"/>
  <c r="L61" i="5"/>
  <c r="K61" i="5"/>
  <c r="S63" i="2"/>
  <c r="B53" i="5"/>
  <c r="J53" i="5"/>
  <c r="F53" i="5"/>
  <c r="I53" i="5"/>
  <c r="E53" i="5"/>
  <c r="H53" i="5"/>
  <c r="G53" i="5"/>
  <c r="L53" i="5"/>
  <c r="D53" i="5"/>
  <c r="K53" i="5"/>
  <c r="S55" i="2"/>
  <c r="B45" i="5"/>
  <c r="J45" i="5"/>
  <c r="F45" i="5"/>
  <c r="I45" i="5"/>
  <c r="E45" i="5"/>
  <c r="H45" i="5"/>
  <c r="G45" i="5"/>
  <c r="D45" i="5"/>
  <c r="L45" i="5"/>
  <c r="K45" i="5"/>
  <c r="S47" i="2"/>
  <c r="B37" i="5"/>
  <c r="J37" i="5"/>
  <c r="F37" i="5"/>
  <c r="I37" i="5"/>
  <c r="E37" i="5"/>
  <c r="H37" i="5"/>
  <c r="D37" i="5"/>
  <c r="K37" i="5"/>
  <c r="G37" i="5"/>
  <c r="L37" i="5"/>
  <c r="S39" i="2"/>
  <c r="B29" i="5"/>
  <c r="J29" i="5"/>
  <c r="F29" i="5"/>
  <c r="I29" i="5"/>
  <c r="E29" i="5"/>
  <c r="H29" i="5"/>
  <c r="L29" i="5"/>
  <c r="K29" i="5"/>
  <c r="G29" i="5"/>
  <c r="D29" i="5"/>
  <c r="S23" i="2"/>
  <c r="B13" i="5"/>
  <c r="I13" i="5"/>
  <c r="E13" i="5"/>
  <c r="H13" i="5"/>
  <c r="F13" i="5"/>
  <c r="D13" i="5"/>
  <c r="L13" i="5"/>
  <c r="G13" i="5"/>
  <c r="K13" i="5"/>
  <c r="J13" i="5"/>
  <c r="S82" i="2"/>
  <c r="B72" i="5"/>
  <c r="K72" i="5"/>
  <c r="G72" i="5"/>
  <c r="J72" i="5"/>
  <c r="F72" i="5"/>
  <c r="E72" i="5"/>
  <c r="L72" i="5"/>
  <c r="D72" i="5"/>
  <c r="H72" i="5"/>
  <c r="I72" i="5"/>
  <c r="S78" i="2"/>
  <c r="B68" i="5"/>
  <c r="K68" i="5"/>
  <c r="G68" i="5"/>
  <c r="J68" i="5"/>
  <c r="F68" i="5"/>
  <c r="I68" i="5"/>
  <c r="H68" i="5"/>
  <c r="E68" i="5"/>
  <c r="L68" i="5"/>
  <c r="D68" i="5"/>
  <c r="S74" i="2"/>
  <c r="B64" i="5"/>
  <c r="K64" i="5"/>
  <c r="G64" i="5"/>
  <c r="J64" i="5"/>
  <c r="F64" i="5"/>
  <c r="E64" i="5"/>
  <c r="L64" i="5"/>
  <c r="D64" i="5"/>
  <c r="I64" i="5"/>
  <c r="H64" i="5"/>
  <c r="S70" i="2"/>
  <c r="B60" i="5"/>
  <c r="K60" i="5"/>
  <c r="G60" i="5"/>
  <c r="J60" i="5"/>
  <c r="F60" i="5"/>
  <c r="I60" i="5"/>
  <c r="H60" i="5"/>
  <c r="E60" i="5"/>
  <c r="D60" i="5"/>
  <c r="L60" i="5"/>
  <c r="S66" i="2"/>
  <c r="B56" i="5"/>
  <c r="K56" i="5"/>
  <c r="G56" i="5"/>
  <c r="J56" i="5"/>
  <c r="F56" i="5"/>
  <c r="E56" i="5"/>
  <c r="L56" i="5"/>
  <c r="D56" i="5"/>
  <c r="I56" i="5"/>
  <c r="H56" i="5"/>
  <c r="S62" i="2"/>
  <c r="B52" i="5"/>
  <c r="K52" i="5"/>
  <c r="G52" i="5"/>
  <c r="J52" i="5"/>
  <c r="F52" i="5"/>
  <c r="I52" i="5"/>
  <c r="H52" i="5"/>
  <c r="E52" i="5"/>
  <c r="D52" i="5"/>
  <c r="L52" i="5"/>
  <c r="S58" i="2"/>
  <c r="B48" i="5"/>
  <c r="K48" i="5"/>
  <c r="G48" i="5"/>
  <c r="J48" i="5"/>
  <c r="F48" i="5"/>
  <c r="E48" i="5"/>
  <c r="L48" i="5"/>
  <c r="D48" i="5"/>
  <c r="I48" i="5"/>
  <c r="H48" i="5"/>
  <c r="S54" i="2"/>
  <c r="B44" i="5"/>
  <c r="K44" i="5"/>
  <c r="G44" i="5"/>
  <c r="J44" i="5"/>
  <c r="F44" i="5"/>
  <c r="I44" i="5"/>
  <c r="H44" i="5"/>
  <c r="E44" i="5"/>
  <c r="D44" i="5"/>
  <c r="L44" i="5"/>
  <c r="S50" i="2"/>
  <c r="B40" i="5"/>
  <c r="J40" i="5"/>
  <c r="F40" i="5"/>
  <c r="H40" i="5"/>
  <c r="L40" i="5"/>
  <c r="G40" i="5"/>
  <c r="K40" i="5"/>
  <c r="D40" i="5"/>
  <c r="I40" i="5"/>
  <c r="E40" i="5"/>
  <c r="S46" i="2"/>
  <c r="B36" i="5"/>
  <c r="K36" i="5"/>
  <c r="G36" i="5"/>
  <c r="J36" i="5"/>
  <c r="F36" i="5"/>
  <c r="I36" i="5"/>
  <c r="L36" i="5"/>
  <c r="H36" i="5"/>
  <c r="E36" i="5"/>
  <c r="D36" i="5"/>
  <c r="S42" i="2"/>
  <c r="B32" i="5"/>
  <c r="K32" i="5"/>
  <c r="G32" i="5"/>
  <c r="J32" i="5"/>
  <c r="F32" i="5"/>
  <c r="E32" i="5"/>
  <c r="L32" i="5"/>
  <c r="D32" i="5"/>
  <c r="I32" i="5"/>
  <c r="H32" i="5"/>
  <c r="S38" i="2"/>
  <c r="B28" i="5"/>
  <c r="K28" i="5"/>
  <c r="G28" i="5"/>
  <c r="J28" i="5"/>
  <c r="F28" i="5"/>
  <c r="I28" i="5"/>
  <c r="E28" i="5"/>
  <c r="D28" i="5"/>
  <c r="H28" i="5"/>
  <c r="L28" i="5"/>
  <c r="S34" i="2"/>
  <c r="B24" i="5"/>
  <c r="K24" i="5"/>
  <c r="G24" i="5"/>
  <c r="J24" i="5"/>
  <c r="F24" i="5"/>
  <c r="E24" i="5"/>
  <c r="I24" i="5"/>
  <c r="H24" i="5"/>
  <c r="L24" i="5"/>
  <c r="D24" i="5"/>
  <c r="S30" i="2"/>
  <c r="B20" i="5"/>
  <c r="K20" i="5"/>
  <c r="J20" i="5"/>
  <c r="F20" i="5"/>
  <c r="I20" i="5"/>
  <c r="D20" i="5"/>
  <c r="L20" i="5"/>
  <c r="H20" i="5"/>
  <c r="G20" i="5"/>
  <c r="E20" i="5"/>
  <c r="S26" i="2"/>
  <c r="B16" i="5"/>
  <c r="J16" i="5"/>
  <c r="F16" i="5"/>
  <c r="H16" i="5"/>
  <c r="K16" i="5"/>
  <c r="D16" i="5"/>
  <c r="L16" i="5"/>
  <c r="G16" i="5"/>
  <c r="E16" i="5"/>
  <c r="I16" i="5"/>
  <c r="S22" i="2"/>
  <c r="B12" i="5"/>
  <c r="J12" i="5"/>
  <c r="F12" i="5"/>
  <c r="L12" i="5"/>
  <c r="G12" i="5"/>
  <c r="D12" i="5"/>
  <c r="K12" i="5"/>
  <c r="E12" i="5"/>
  <c r="I12" i="5"/>
  <c r="H12" i="5"/>
  <c r="S18" i="2"/>
  <c r="B8" i="5"/>
  <c r="J8" i="5"/>
  <c r="F8" i="5"/>
  <c r="L8" i="5"/>
  <c r="D8" i="5"/>
  <c r="K8" i="5"/>
  <c r="I8" i="5"/>
  <c r="E8" i="5"/>
  <c r="H8" i="5"/>
  <c r="G8" i="5"/>
  <c r="S76" i="2"/>
  <c r="S60" i="2"/>
  <c r="S28" i="2"/>
  <c r="B70" i="5"/>
  <c r="I70" i="5"/>
  <c r="E70" i="5"/>
  <c r="L70" i="5"/>
  <c r="H70" i="5"/>
  <c r="D70" i="5"/>
  <c r="G70" i="5"/>
  <c r="F70" i="5"/>
  <c r="K70" i="5"/>
  <c r="J70" i="5"/>
  <c r="B58" i="5"/>
  <c r="I58" i="5"/>
  <c r="E58" i="5"/>
  <c r="L58" i="5"/>
  <c r="H58" i="5"/>
  <c r="D58" i="5"/>
  <c r="K58" i="5"/>
  <c r="J58" i="5"/>
  <c r="G58" i="5"/>
  <c r="F58" i="5"/>
  <c r="B34" i="5"/>
  <c r="I34" i="5"/>
  <c r="E34" i="5"/>
  <c r="L34" i="5"/>
  <c r="H34" i="5"/>
  <c r="D34" i="5"/>
  <c r="K34" i="5"/>
  <c r="J34" i="5"/>
  <c r="G34" i="5"/>
  <c r="F34" i="5"/>
  <c r="S83" i="2"/>
  <c r="B73" i="5"/>
  <c r="J73" i="5"/>
  <c r="F73" i="5"/>
  <c r="I73" i="5"/>
  <c r="E73" i="5"/>
  <c r="L73" i="5"/>
  <c r="D73" i="5"/>
  <c r="K73" i="5"/>
  <c r="H73" i="5"/>
  <c r="G73" i="5"/>
  <c r="S75" i="2"/>
  <c r="B65" i="5"/>
  <c r="J65" i="5"/>
  <c r="F65" i="5"/>
  <c r="I65" i="5"/>
  <c r="E65" i="5"/>
  <c r="L65" i="5"/>
  <c r="D65" i="5"/>
  <c r="K65" i="5"/>
  <c r="H65" i="5"/>
  <c r="G65" i="5"/>
  <c r="S67" i="2"/>
  <c r="B57" i="5"/>
  <c r="J57" i="5"/>
  <c r="F57" i="5"/>
  <c r="I57" i="5"/>
  <c r="E57" i="5"/>
  <c r="L57" i="5"/>
  <c r="D57" i="5"/>
  <c r="K57" i="5"/>
  <c r="H57" i="5"/>
  <c r="G57" i="5"/>
  <c r="S59" i="2"/>
  <c r="B49" i="5"/>
  <c r="J49" i="5"/>
  <c r="F49" i="5"/>
  <c r="I49" i="5"/>
  <c r="E49" i="5"/>
  <c r="L49" i="5"/>
  <c r="D49" i="5"/>
  <c r="K49" i="5"/>
  <c r="H49" i="5"/>
  <c r="G49" i="5"/>
  <c r="S51" i="2"/>
  <c r="B41" i="5"/>
  <c r="I41" i="5"/>
  <c r="E41" i="5"/>
  <c r="J41" i="5"/>
  <c r="D41" i="5"/>
  <c r="H41" i="5"/>
  <c r="L41" i="5"/>
  <c r="G41" i="5"/>
  <c r="K41" i="5"/>
  <c r="F41" i="5"/>
  <c r="S43" i="2"/>
  <c r="B33" i="5"/>
  <c r="J33" i="5"/>
  <c r="F33" i="5"/>
  <c r="I33" i="5"/>
  <c r="E33" i="5"/>
  <c r="L33" i="5"/>
  <c r="D33" i="5"/>
  <c r="H33" i="5"/>
  <c r="G33" i="5"/>
  <c r="K33" i="5"/>
  <c r="S35" i="2"/>
  <c r="B25" i="5"/>
  <c r="J25" i="5"/>
  <c r="F25" i="5"/>
  <c r="I25" i="5"/>
  <c r="E25" i="5"/>
  <c r="L25" i="5"/>
  <c r="D25" i="5"/>
  <c r="K25" i="5"/>
  <c r="H25" i="5"/>
  <c r="G25" i="5"/>
  <c r="S31" i="2"/>
  <c r="B21" i="5"/>
  <c r="J21" i="5"/>
  <c r="F21" i="5"/>
  <c r="I21" i="5"/>
  <c r="E21" i="5"/>
  <c r="H21" i="5"/>
  <c r="D21" i="5"/>
  <c r="G21" i="5"/>
  <c r="L21" i="5"/>
  <c r="K21" i="5"/>
  <c r="S27" i="2"/>
  <c r="B17" i="5"/>
  <c r="I17" i="5"/>
  <c r="E17" i="5"/>
  <c r="J17" i="5"/>
  <c r="D17" i="5"/>
  <c r="G17" i="5"/>
  <c r="F17" i="5"/>
  <c r="H17" i="5"/>
  <c r="L17" i="5"/>
  <c r="K17" i="5"/>
  <c r="S19" i="2"/>
  <c r="B9" i="5"/>
  <c r="I9" i="5"/>
  <c r="E9" i="5"/>
  <c r="K9" i="5"/>
  <c r="J9" i="5"/>
  <c r="L9" i="5"/>
  <c r="H9" i="5"/>
  <c r="D9" i="5"/>
  <c r="G9" i="5"/>
  <c r="F9" i="5"/>
  <c r="S80" i="2"/>
  <c r="S64" i="2"/>
  <c r="S48" i="2"/>
  <c r="S32" i="2"/>
  <c r="S85" i="2"/>
  <c r="B75" i="5"/>
  <c r="L75" i="5"/>
  <c r="H75" i="5"/>
  <c r="D75" i="5"/>
  <c r="K75" i="5"/>
  <c r="G75" i="5"/>
  <c r="J75" i="5"/>
  <c r="I75" i="5"/>
  <c r="F75" i="5"/>
  <c r="E75" i="5"/>
  <c r="S81" i="2"/>
  <c r="B71" i="5"/>
  <c r="L71" i="5"/>
  <c r="H71" i="5"/>
  <c r="D71" i="5"/>
  <c r="K71" i="5"/>
  <c r="G71" i="5"/>
  <c r="F71" i="5"/>
  <c r="E71" i="5"/>
  <c r="J71" i="5"/>
  <c r="I71" i="5"/>
  <c r="S77" i="2"/>
  <c r="B67" i="5"/>
  <c r="L67" i="5"/>
  <c r="H67" i="5"/>
  <c r="D67" i="5"/>
  <c r="K67" i="5"/>
  <c r="G67" i="5"/>
  <c r="J67" i="5"/>
  <c r="I67" i="5"/>
  <c r="F67" i="5"/>
  <c r="E67" i="5"/>
  <c r="S73" i="2"/>
  <c r="B63" i="5"/>
  <c r="L63" i="5"/>
  <c r="H63" i="5"/>
  <c r="D63" i="5"/>
  <c r="K63" i="5"/>
  <c r="G63" i="5"/>
  <c r="F63" i="5"/>
  <c r="E63" i="5"/>
  <c r="I63" i="5"/>
  <c r="J63" i="5"/>
  <c r="S69" i="2"/>
  <c r="B59" i="5"/>
  <c r="L59" i="5"/>
  <c r="H59" i="5"/>
  <c r="D59" i="5"/>
  <c r="K59" i="5"/>
  <c r="G59" i="5"/>
  <c r="J59" i="5"/>
  <c r="I59" i="5"/>
  <c r="F59" i="5"/>
  <c r="E59" i="5"/>
  <c r="S65" i="2"/>
  <c r="B55" i="5"/>
  <c r="L55" i="5"/>
  <c r="H55" i="5"/>
  <c r="D55" i="5"/>
  <c r="K55" i="5"/>
  <c r="G55" i="5"/>
  <c r="F55" i="5"/>
  <c r="E55" i="5"/>
  <c r="J55" i="5"/>
  <c r="I55" i="5"/>
  <c r="S61" i="2"/>
  <c r="B51" i="5"/>
  <c r="L51" i="5"/>
  <c r="H51" i="5"/>
  <c r="D51" i="5"/>
  <c r="K51" i="5"/>
  <c r="G51" i="5"/>
  <c r="J51" i="5"/>
  <c r="I51" i="5"/>
  <c r="E51" i="5"/>
  <c r="F51" i="5"/>
  <c r="S57" i="2"/>
  <c r="B47" i="5"/>
  <c r="L47" i="5"/>
  <c r="H47" i="5"/>
  <c r="D47" i="5"/>
  <c r="K47" i="5"/>
  <c r="G47" i="5"/>
  <c r="F47" i="5"/>
  <c r="E47" i="5"/>
  <c r="J47" i="5"/>
  <c r="I47" i="5"/>
  <c r="S53" i="2"/>
  <c r="B43" i="5"/>
  <c r="L43" i="5"/>
  <c r="H43" i="5"/>
  <c r="D43" i="5"/>
  <c r="K43" i="5"/>
  <c r="G43" i="5"/>
  <c r="J43" i="5"/>
  <c r="I43" i="5"/>
  <c r="F43" i="5"/>
  <c r="E43" i="5"/>
  <c r="S49" i="2"/>
  <c r="B39" i="5"/>
  <c r="K39" i="5"/>
  <c r="G39" i="5"/>
  <c r="L39" i="5"/>
  <c r="F39" i="5"/>
  <c r="J39" i="5"/>
  <c r="E39" i="5"/>
  <c r="I39" i="5"/>
  <c r="D39" i="5"/>
  <c r="H39" i="5"/>
  <c r="S45" i="2"/>
  <c r="B35" i="5"/>
  <c r="L35" i="5"/>
  <c r="H35" i="5"/>
  <c r="D35" i="5"/>
  <c r="K35" i="5"/>
  <c r="G35" i="5"/>
  <c r="J35" i="5"/>
  <c r="F35" i="5"/>
  <c r="E35" i="5"/>
  <c r="I35" i="5"/>
  <c r="S41" i="2"/>
  <c r="B31" i="5"/>
  <c r="L31" i="5"/>
  <c r="H31" i="5"/>
  <c r="D31" i="5"/>
  <c r="K31" i="5"/>
  <c r="G31" i="5"/>
  <c r="F31" i="5"/>
  <c r="J31" i="5"/>
  <c r="I31" i="5"/>
  <c r="E31" i="5"/>
  <c r="S37" i="2"/>
  <c r="B27" i="5"/>
  <c r="L27" i="5"/>
  <c r="H27" i="5"/>
  <c r="D27" i="5"/>
  <c r="K27" i="5"/>
  <c r="G27" i="5"/>
  <c r="J27" i="5"/>
  <c r="I27" i="5"/>
  <c r="F27" i="5"/>
  <c r="E27" i="5"/>
  <c r="S33" i="2"/>
  <c r="B23" i="5"/>
  <c r="L23" i="5"/>
  <c r="H23" i="5"/>
  <c r="D23" i="5"/>
  <c r="K23" i="5"/>
  <c r="G23" i="5"/>
  <c r="F23" i="5"/>
  <c r="E23" i="5"/>
  <c r="J23" i="5"/>
  <c r="I23" i="5"/>
  <c r="S29" i="2"/>
  <c r="B19" i="5"/>
  <c r="K19" i="5"/>
  <c r="G19" i="5"/>
  <c r="H19" i="5"/>
  <c r="J19" i="5"/>
  <c r="I19" i="5"/>
  <c r="L19" i="5"/>
  <c r="F19" i="5"/>
  <c r="E19" i="5"/>
  <c r="D19" i="5"/>
  <c r="S25" i="2"/>
  <c r="B15" i="5"/>
  <c r="K15" i="5"/>
  <c r="G15" i="5"/>
  <c r="L15" i="5"/>
  <c r="F15" i="5"/>
  <c r="I15" i="5"/>
  <c r="J15" i="5"/>
  <c r="E15" i="5"/>
  <c r="D15" i="5"/>
  <c r="H15" i="5"/>
  <c r="S21" i="2"/>
  <c r="B11" i="5"/>
  <c r="K11" i="5"/>
  <c r="G11" i="5"/>
  <c r="J11" i="5"/>
  <c r="E11" i="5"/>
  <c r="L11" i="5"/>
  <c r="I11" i="5"/>
  <c r="D11" i="5"/>
  <c r="H11" i="5"/>
  <c r="F11" i="5"/>
  <c r="S72" i="2"/>
  <c r="S56" i="2"/>
  <c r="S40" i="2"/>
  <c r="S24" i="2"/>
  <c r="L7" i="5"/>
  <c r="H7" i="5"/>
  <c r="D7" i="5"/>
  <c r="K7" i="5"/>
  <c r="G7" i="5"/>
  <c r="I7" i="5"/>
  <c r="J7" i="5"/>
  <c r="F7" i="5"/>
  <c r="E7" i="5"/>
  <c r="I6" i="5"/>
  <c r="E6" i="5"/>
  <c r="H6" i="5"/>
  <c r="K6" i="5"/>
  <c r="G6" i="5"/>
  <c r="J6" i="5"/>
  <c r="F6" i="5"/>
  <c r="L6" i="5"/>
  <c r="D6" i="5"/>
  <c r="S16" i="2"/>
  <c r="S17" i="2"/>
  <c r="U100" i="2"/>
  <c r="U103" i="2"/>
  <c r="V100" i="2"/>
  <c r="U104" i="2" s="1"/>
  <c r="O97" i="2"/>
  <c r="N97" i="2"/>
  <c r="M97" i="2"/>
  <c r="L97" i="2"/>
  <c r="K97" i="2"/>
  <c r="J97" i="2"/>
  <c r="H97" i="2"/>
  <c r="G97" i="2"/>
  <c r="F97" i="2"/>
  <c r="E97" i="2"/>
  <c r="O94" i="2"/>
  <c r="N94" i="2"/>
  <c r="M94" i="2"/>
  <c r="L94" i="2"/>
  <c r="K94" i="2"/>
  <c r="J94" i="2"/>
  <c r="I94" i="2"/>
  <c r="H94" i="2"/>
  <c r="G94" i="2"/>
  <c r="F94" i="2"/>
  <c r="E94" i="2"/>
  <c r="P86" i="2"/>
  <c r="M88" i="2"/>
  <c r="I97" i="2"/>
  <c r="U12" i="2"/>
  <c r="U10" i="2"/>
  <c r="U8" i="2"/>
  <c r="U6" i="2"/>
  <c r="U108" i="2" l="1"/>
  <c r="D94" i="2"/>
  <c r="P94" i="2" s="1"/>
  <c r="P88" i="2"/>
  <c r="D97" i="2"/>
  <c r="P97" i="2" s="1"/>
  <c r="M100" i="2" l="1"/>
</calcChain>
</file>

<file path=xl/sharedStrings.xml><?xml version="1.0" encoding="utf-8"?>
<sst xmlns="http://schemas.openxmlformats.org/spreadsheetml/2006/main" count="268" uniqueCount="180">
  <si>
    <r>
      <rPr>
        <sz val="11"/>
        <color indexed="8"/>
        <rFont val="ＭＳ Ｐゴシック"/>
        <family val="3"/>
        <charset val="128"/>
      </rPr>
      <t>月</t>
    </r>
    <rPh sb="0" eb="1">
      <t>ガツ</t>
    </rPh>
    <phoneticPr fontId="2"/>
  </si>
  <si>
    <r>
      <rPr>
        <sz val="11"/>
        <color indexed="8"/>
        <rFont val="ＭＳ Ｐゴシック"/>
        <family val="3"/>
        <charset val="128"/>
      </rPr>
      <t>日</t>
    </r>
    <rPh sb="0" eb="1">
      <t>ニチ</t>
    </rPh>
    <phoneticPr fontId="2"/>
  </si>
  <si>
    <r>
      <rPr>
        <sz val="8"/>
        <rFont val="ＭＳ Ｐゴシック"/>
        <family val="3"/>
        <charset val="128"/>
      </rPr>
      <t>団体名　</t>
    </r>
    <phoneticPr fontId="2"/>
  </si>
  <si>
    <r>
      <rPr>
        <sz val="12"/>
        <rFont val="ＭＳ Ｐゴシック"/>
        <family val="3"/>
        <charset val="128"/>
      </rPr>
      <t>　</t>
    </r>
    <phoneticPr fontId="2"/>
  </si>
  <si>
    <r>
      <rPr>
        <sz val="8"/>
        <rFont val="ＭＳ Ｐゴシック"/>
        <family val="3"/>
        <charset val="128"/>
      </rPr>
      <t>代表者名</t>
    </r>
  </si>
  <si>
    <r>
      <rPr>
        <sz val="8"/>
        <rFont val="ＭＳ Ｐゴシック"/>
        <family val="3"/>
        <charset val="128"/>
      </rPr>
      <t xml:space="preserve">連　絡　先
</t>
    </r>
    <r>
      <rPr>
        <sz val="8"/>
        <rFont val="Franklin Gothic Book"/>
        <family val="2"/>
      </rPr>
      <t>(</t>
    </r>
    <r>
      <rPr>
        <sz val="8"/>
        <rFont val="ＭＳ Ｐゴシック"/>
        <family val="3"/>
        <charset val="128"/>
      </rPr>
      <t>書類送付先</t>
    </r>
    <r>
      <rPr>
        <sz val="8"/>
        <rFont val="Franklin Gothic Book"/>
        <family val="2"/>
      </rPr>
      <t>)</t>
    </r>
    <phoneticPr fontId="2"/>
  </si>
  <si>
    <r>
      <rPr>
        <sz val="8"/>
        <rFont val="ＭＳ Ｐゴシック"/>
        <family val="3"/>
        <charset val="128"/>
      </rPr>
      <t>氏名</t>
    </r>
    <rPh sb="0" eb="2">
      <t>シメイ</t>
    </rPh>
    <phoneticPr fontId="2"/>
  </si>
  <si>
    <t>TEL</t>
    <phoneticPr fontId="2"/>
  </si>
  <si>
    <t>FAX</t>
  </si>
  <si>
    <r>
      <rPr>
        <sz val="8"/>
        <rFont val="ＭＳ Ｐゴシック"/>
        <family val="3"/>
        <charset val="128"/>
      </rPr>
      <t>住所　</t>
    </r>
    <rPh sb="0" eb="2">
      <t>ジュウショ</t>
    </rPh>
    <phoneticPr fontId="2"/>
  </si>
  <si>
    <t>No.</t>
  </si>
  <si>
    <r>
      <rPr>
        <sz val="8"/>
        <rFont val="ＭＳ Ｐゴシック"/>
        <family val="3"/>
        <charset val="128"/>
      </rPr>
      <t>コース</t>
    </r>
  </si>
  <si>
    <r>
      <rPr>
        <sz val="8"/>
        <rFont val="ＭＳ Ｐゴシック"/>
        <family val="3"/>
        <charset val="128"/>
      </rPr>
      <t>級</t>
    </r>
    <rPh sb="0" eb="1">
      <t>キュウ</t>
    </rPh>
    <phoneticPr fontId="2"/>
  </si>
  <si>
    <r>
      <rPr>
        <sz val="8"/>
        <rFont val="ＭＳ Ｐゴシック"/>
        <family val="3"/>
        <charset val="128"/>
      </rPr>
      <t>氏</t>
    </r>
    <r>
      <rPr>
        <sz val="8"/>
        <rFont val="Franklin Gothic Book"/>
        <family val="2"/>
      </rPr>
      <t xml:space="preserve">    </t>
    </r>
    <r>
      <rPr>
        <sz val="8"/>
        <rFont val="ＭＳ Ｐゴシック"/>
        <family val="3"/>
        <charset val="128"/>
      </rPr>
      <t>名</t>
    </r>
    <phoneticPr fontId="2"/>
  </si>
  <si>
    <r>
      <rPr>
        <sz val="8"/>
        <rFont val="ＭＳ Ｐゴシック"/>
        <family val="3"/>
        <charset val="128"/>
      </rPr>
      <t>フリガナ</t>
    </r>
  </si>
  <si>
    <r>
      <rPr>
        <sz val="8"/>
        <rFont val="ＭＳ Ｐゴシック"/>
        <family val="3"/>
        <charset val="128"/>
      </rPr>
      <t>性別</t>
    </r>
  </si>
  <si>
    <r>
      <rPr>
        <sz val="6"/>
        <rFont val="ＭＳ Ｐゴシック"/>
        <family val="3"/>
        <charset val="128"/>
      </rPr>
      <t>学年
または
年齢</t>
    </r>
    <phoneticPr fontId="2"/>
  </si>
  <si>
    <r>
      <rPr>
        <sz val="8"/>
        <rFont val="ＭＳ Ｐゴシック"/>
        <family val="3"/>
        <charset val="128"/>
      </rPr>
      <t>現在級</t>
    </r>
    <rPh sb="0" eb="2">
      <t>ゲンザイ</t>
    </rPh>
    <rPh sb="2" eb="3">
      <t>キュウ</t>
    </rPh>
    <phoneticPr fontId="2"/>
  </si>
  <si>
    <r>
      <rPr>
        <sz val="8"/>
        <rFont val="ＭＳ Ｐゴシック"/>
        <family val="3"/>
        <charset val="128"/>
      </rPr>
      <t>受検</t>
    </r>
    <rPh sb="0" eb="2">
      <t>ジュケン</t>
    </rPh>
    <phoneticPr fontId="2"/>
  </si>
  <si>
    <r>
      <rPr>
        <sz val="8"/>
        <rFont val="ＭＳ Ｐゴシック"/>
        <family val="3"/>
        <charset val="128"/>
      </rPr>
      <t>パスポート
購入</t>
    </r>
    <rPh sb="6" eb="8">
      <t>コウニュウ</t>
    </rPh>
    <phoneticPr fontId="2"/>
  </si>
  <si>
    <r>
      <rPr>
        <sz val="8"/>
        <rFont val="ＭＳ Ｐゴシック"/>
        <family val="3"/>
        <charset val="128"/>
      </rPr>
      <t>備　考</t>
    </r>
    <rPh sb="0" eb="1">
      <t>ソナエ</t>
    </rPh>
    <rPh sb="2" eb="3">
      <t>コウ</t>
    </rPh>
    <phoneticPr fontId="2"/>
  </si>
  <si>
    <r>
      <rPr>
        <sz val="9"/>
        <rFont val="ＭＳ Ｐゴシック"/>
        <family val="3"/>
        <charset val="128"/>
      </rPr>
      <t>例</t>
    </r>
    <rPh sb="0" eb="1">
      <t>レイ</t>
    </rPh>
    <phoneticPr fontId="2"/>
  </si>
  <si>
    <t>CG</t>
    <phoneticPr fontId="2"/>
  </si>
  <si>
    <r>
      <rPr>
        <sz val="9"/>
        <rFont val="ＭＳ Ｐゴシック"/>
        <family val="3"/>
        <charset val="128"/>
      </rPr>
      <t>関東　太郎</t>
    </r>
    <rPh sb="0" eb="2">
      <t>カントウ</t>
    </rPh>
    <rPh sb="3" eb="5">
      <t>タロウ</t>
    </rPh>
    <phoneticPr fontId="2"/>
  </si>
  <si>
    <r>
      <rPr>
        <sz val="9"/>
        <rFont val="ＭＳ Ｐゴシック"/>
        <family val="3"/>
        <charset val="128"/>
      </rPr>
      <t>カントウ　タロウ</t>
    </r>
    <phoneticPr fontId="2"/>
  </si>
  <si>
    <r>
      <rPr>
        <sz val="9"/>
        <rFont val="ＭＳ Ｐゴシック"/>
        <family val="3"/>
        <charset val="128"/>
      </rPr>
      <t>男</t>
    </r>
    <r>
      <rPr>
        <sz val="9"/>
        <rFont val="Franklin Gothic Book"/>
        <family val="2"/>
      </rPr>
      <t xml:space="preserve"> </t>
    </r>
    <r>
      <rPr>
        <sz val="9"/>
        <rFont val="ＭＳ Ｐゴシック"/>
        <family val="3"/>
        <charset val="128"/>
      </rPr>
      <t>・</t>
    </r>
    <r>
      <rPr>
        <sz val="9"/>
        <rFont val="Franklin Gothic Book"/>
        <family val="2"/>
      </rPr>
      <t xml:space="preserve"> </t>
    </r>
    <r>
      <rPr>
        <sz val="9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</si>
  <si>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r>
      <rPr>
        <sz val="9"/>
        <rFont val="ＭＳ Ｐゴシック"/>
        <family val="3"/>
        <charset val="128"/>
      </rPr>
      <t>高</t>
    </r>
    <r>
      <rPr>
        <sz val="9"/>
        <rFont val="Franklin Gothic Book"/>
        <family val="2"/>
      </rPr>
      <t xml:space="preserve">2 </t>
    </r>
    <rPh sb="0" eb="1">
      <t>コウ</t>
    </rPh>
    <phoneticPr fontId="2"/>
  </si>
  <si>
    <r>
      <rPr>
        <sz val="9"/>
        <rFont val="ＭＳ Ｐゴシック"/>
        <family val="3"/>
        <charset val="128"/>
      </rPr>
      <t>○</t>
    </r>
    <phoneticPr fontId="2"/>
  </si>
  <si>
    <t/>
  </si>
  <si>
    <r>
      <rPr>
        <sz val="11"/>
        <rFont val="ＭＳ Ｐゴシック"/>
        <family val="3"/>
        <charset val="128"/>
      </rPr>
      <t>合計数</t>
    </r>
    <rPh sb="0" eb="3">
      <t>ゴウケイスウ</t>
    </rPh>
    <phoneticPr fontId="2"/>
  </si>
  <si>
    <r>
      <rPr>
        <sz val="8"/>
        <rFont val="ＭＳ Ｐゴシック"/>
        <family val="3"/>
        <charset val="128"/>
      </rPr>
      <t>名</t>
    </r>
    <rPh sb="0" eb="1">
      <t>メイ</t>
    </rPh>
    <phoneticPr fontId="2"/>
  </si>
  <si>
    <r>
      <rPr>
        <sz val="8"/>
        <rFont val="ＭＳ Ｐゴシック"/>
        <family val="3"/>
        <charset val="128"/>
      </rPr>
      <t>冊</t>
    </r>
    <rPh sb="0" eb="1">
      <t>サツ</t>
    </rPh>
    <phoneticPr fontId="2"/>
  </si>
  <si>
    <r>
      <rPr>
        <sz val="9"/>
        <rFont val="ＭＳ Ｐゴシック"/>
        <family val="3"/>
        <charset val="128"/>
      </rPr>
      <t>計　　　　　　　冊</t>
    </r>
    <rPh sb="0" eb="1">
      <t>ケイ</t>
    </rPh>
    <rPh sb="8" eb="9">
      <t>サツ</t>
    </rPh>
    <phoneticPr fontId="2"/>
  </si>
  <si>
    <r>
      <rPr>
        <sz val="9"/>
        <rFont val="ＭＳ Ｐゴシック"/>
        <family val="3"/>
        <charset val="128"/>
      </rPr>
      <t>金額</t>
    </r>
    <rPh sb="0" eb="2">
      <t>キンガク</t>
    </rPh>
    <phoneticPr fontId="2"/>
  </si>
  <si>
    <r>
      <rPr>
        <sz val="8"/>
        <rFont val="ＭＳ Ｐゴシック"/>
        <family val="3"/>
        <charset val="128"/>
      </rPr>
      <t>円</t>
    </r>
    <rPh sb="0" eb="1">
      <t>エン</t>
    </rPh>
    <phoneticPr fontId="2"/>
  </si>
  <si>
    <r>
      <rPr>
        <sz val="9"/>
        <rFont val="ＭＳ Ｐゴシック"/>
        <family val="3"/>
        <charset val="128"/>
      </rPr>
      <t>パスポート購入</t>
    </r>
    <r>
      <rPr>
        <sz val="9"/>
        <rFont val="Franklin Gothic Book"/>
        <family val="2"/>
      </rPr>
      <t>(1</t>
    </r>
    <r>
      <rPr>
        <sz val="9"/>
        <rFont val="ＭＳ Ｐゴシック"/>
        <family val="3"/>
        <charset val="128"/>
      </rPr>
      <t>冊・</t>
    </r>
    <r>
      <rPr>
        <sz val="9"/>
        <rFont val="Franklin Gothic Book"/>
        <family val="2"/>
      </rPr>
      <t>130</t>
    </r>
    <r>
      <rPr>
        <sz val="9"/>
        <rFont val="ＭＳ Ｐゴシック"/>
        <family val="3"/>
        <charset val="128"/>
      </rPr>
      <t>円</t>
    </r>
    <r>
      <rPr>
        <sz val="9"/>
        <rFont val="Franklin Gothic Book"/>
        <family val="2"/>
      </rPr>
      <t>)</t>
    </r>
    <rPh sb="5" eb="7">
      <t>コウニュウ</t>
    </rPh>
    <rPh sb="9" eb="10">
      <t>サツ</t>
    </rPh>
    <rPh sb="14" eb="15">
      <t>エン</t>
    </rPh>
    <phoneticPr fontId="2"/>
  </si>
  <si>
    <r>
      <rPr>
        <sz val="9"/>
        <rFont val="ＭＳ Ｐゴシック"/>
        <family val="3"/>
        <charset val="128"/>
      </rPr>
      <t>コース</t>
    </r>
    <phoneticPr fontId="2"/>
  </si>
  <si>
    <t>MM</t>
    <phoneticPr fontId="2"/>
  </si>
  <si>
    <t>CG</t>
    <phoneticPr fontId="2"/>
  </si>
  <si>
    <t>MP</t>
    <phoneticPr fontId="2"/>
  </si>
  <si>
    <r>
      <rPr>
        <sz val="9"/>
        <rFont val="ＭＳ Ｐゴシック"/>
        <family val="3"/>
        <charset val="128"/>
      </rPr>
      <t>合計</t>
    </r>
    <phoneticPr fontId="2"/>
  </si>
  <si>
    <t>MM1</t>
  </si>
  <si>
    <t>MM2</t>
  </si>
  <si>
    <t>MM3</t>
  </si>
  <si>
    <t>MM4</t>
  </si>
  <si>
    <t>CG1</t>
  </si>
  <si>
    <t>CG2</t>
  </si>
  <si>
    <t>CG3</t>
  </si>
  <si>
    <t>CG4</t>
  </si>
  <si>
    <t>MP1</t>
  </si>
  <si>
    <t>MP2</t>
  </si>
  <si>
    <t>MP3</t>
  </si>
  <si>
    <t>MP4</t>
  </si>
  <si>
    <r>
      <rPr>
        <sz val="9"/>
        <rFont val="ＭＳ Ｐゴシック"/>
        <family val="3"/>
        <charset val="128"/>
      </rPr>
      <t>受
講
料</t>
    </r>
    <phoneticPr fontId="2"/>
  </si>
  <si>
    <r>
      <rPr>
        <sz val="9"/>
        <rFont val="ＭＳ Ｐゴシック"/>
        <family val="3"/>
        <charset val="128"/>
      </rPr>
      <t>単価</t>
    </r>
  </si>
  <si>
    <r>
      <rPr>
        <sz val="9"/>
        <rFont val="ＭＳ Ｐゴシック"/>
        <family val="3"/>
        <charset val="128"/>
      </rPr>
      <t>人数</t>
    </r>
    <rPh sb="0" eb="1">
      <t>ニン</t>
    </rPh>
    <phoneticPr fontId="2"/>
  </si>
  <si>
    <r>
      <rPr>
        <sz val="9"/>
        <rFont val="ＭＳ Ｐゴシック"/>
        <family val="3"/>
        <charset val="128"/>
      </rPr>
      <t>金額</t>
    </r>
  </si>
  <si>
    <r>
      <rPr>
        <sz val="9"/>
        <rFont val="ＭＳ Ｐゴシック"/>
        <family val="3"/>
        <charset val="128"/>
      </rPr>
      <t>検
定
料</t>
    </r>
    <phoneticPr fontId="2"/>
  </si>
  <si>
    <r>
      <rPr>
        <sz val="9"/>
        <rFont val="ＭＳ Ｐゴシック"/>
        <family val="3"/>
        <charset val="128"/>
      </rPr>
      <t>※　当日、現地までの交通手段は何ですか？</t>
    </r>
    <phoneticPr fontId="2"/>
  </si>
  <si>
    <r>
      <rPr>
        <b/>
        <sz val="9"/>
        <rFont val="ＭＳ Ｐゴシック"/>
        <family val="3"/>
        <charset val="128"/>
      </rPr>
      <t>振込額合計</t>
    </r>
    <rPh sb="3" eb="5">
      <t>ゴウケイ</t>
    </rPh>
    <phoneticPr fontId="2"/>
  </si>
  <si>
    <r>
      <rPr>
        <sz val="9"/>
        <rFont val="ＭＳ Ｐゴシック"/>
        <family val="3"/>
        <charset val="128"/>
      </rPr>
      <t>円</t>
    </r>
  </si>
  <si>
    <r>
      <rPr>
        <sz val="9"/>
        <rFont val="ＭＳ Ｐゴシック"/>
        <family val="3"/>
        <charset val="128"/>
      </rPr>
      <t>車の台数・車種：</t>
    </r>
    <rPh sb="5" eb="7">
      <t>シャシュ</t>
    </rPh>
    <phoneticPr fontId="2"/>
  </si>
  <si>
    <r>
      <rPr>
        <sz val="11"/>
        <rFont val="ＭＳ Ｐゴシック"/>
        <family val="3"/>
        <charset val="128"/>
      </rPr>
      <t>台</t>
    </r>
    <rPh sb="0" eb="1">
      <t>ダイ</t>
    </rPh>
    <phoneticPr fontId="2"/>
  </si>
  <si>
    <r>
      <rPr>
        <sz val="8"/>
        <rFont val="ＭＳ Ｐゴシック"/>
        <family val="3"/>
        <charset val="128"/>
      </rPr>
      <t>上記金額を　　　月　　　日に</t>
    </r>
    <phoneticPr fontId="2"/>
  </si>
  <si>
    <r>
      <rPr>
        <sz val="8"/>
        <rFont val="ＭＳ Ｐゴシック"/>
        <family val="3"/>
        <charset val="128"/>
      </rPr>
      <t>・</t>
    </r>
    <r>
      <rPr>
        <sz val="8"/>
        <rFont val="Franklin Gothic Book"/>
        <family val="2"/>
      </rPr>
      <t xml:space="preserve"> </t>
    </r>
    <r>
      <rPr>
        <sz val="8"/>
        <rFont val="ＭＳ Ｐゴシック"/>
        <family val="3"/>
        <charset val="128"/>
      </rPr>
      <t>振り込みました</t>
    </r>
    <phoneticPr fontId="2"/>
  </si>
  <si>
    <r>
      <rPr>
        <sz val="8"/>
        <rFont val="ＭＳ Ｐゴシック"/>
        <family val="3"/>
        <charset val="128"/>
      </rPr>
      <t>・</t>
    </r>
    <r>
      <rPr>
        <sz val="8"/>
        <rFont val="Franklin Gothic Book"/>
        <family val="2"/>
      </rPr>
      <t xml:space="preserve"> </t>
    </r>
    <r>
      <rPr>
        <sz val="8"/>
        <rFont val="ＭＳ Ｐゴシック"/>
        <family val="3"/>
        <charset val="128"/>
      </rPr>
      <t>振り込む予定です</t>
    </r>
    <phoneticPr fontId="2"/>
  </si>
  <si>
    <r>
      <rPr>
        <sz val="8"/>
        <rFont val="ＭＳ Ｐゴシック"/>
        <family val="3"/>
        <charset val="128"/>
      </rPr>
      <t>＊欄が足りない場合はコピーしてお申込みください。</t>
    </r>
  </si>
  <si>
    <r>
      <rPr>
        <sz val="8"/>
        <rFont val="ＭＳ Ｐゴシック"/>
        <family val="3"/>
        <charset val="128"/>
      </rPr>
      <t>＊申込書はコピーして控えとしてお持ちください。</t>
    </r>
  </si>
  <si>
    <r>
      <rPr>
        <sz val="8"/>
        <rFont val="ＭＳ Ｐゴシック"/>
        <family val="3"/>
        <charset val="128"/>
      </rPr>
      <t>団体名　</t>
    </r>
    <phoneticPr fontId="2"/>
  </si>
  <si>
    <r>
      <rPr>
        <sz val="8"/>
        <rFont val="ＭＳ Ｐゴシック"/>
        <family val="3"/>
        <charset val="128"/>
      </rPr>
      <t>氏</t>
    </r>
    <r>
      <rPr>
        <sz val="8"/>
        <rFont val="Franklin Gothic Book"/>
        <family val="2"/>
      </rPr>
      <t xml:space="preserve">    </t>
    </r>
    <r>
      <rPr>
        <sz val="8"/>
        <rFont val="ＭＳ Ｐゴシック"/>
        <family val="3"/>
        <charset val="128"/>
      </rPr>
      <t>名</t>
    </r>
    <phoneticPr fontId="2"/>
  </si>
  <si>
    <r>
      <rPr>
        <sz val="6"/>
        <rFont val="ＭＳ Ｐゴシック"/>
        <family val="3"/>
        <charset val="128"/>
      </rPr>
      <t>学年
または
年齢</t>
    </r>
    <phoneticPr fontId="2"/>
  </si>
  <si>
    <t>CG</t>
    <phoneticPr fontId="2"/>
  </si>
  <si>
    <r>
      <rPr>
        <sz val="9"/>
        <rFont val="ＭＳ Ｐゴシック"/>
        <family val="3"/>
        <charset val="128"/>
      </rPr>
      <t>カントウ　タロウ</t>
    </r>
    <phoneticPr fontId="2"/>
  </si>
  <si>
    <r>
      <rPr>
        <sz val="9"/>
        <rFont val="ＭＳ Ｐゴシック"/>
        <family val="3"/>
        <charset val="128"/>
      </rPr>
      <t>男</t>
    </r>
    <rPh sb="0" eb="1">
      <t>オトコ</t>
    </rPh>
    <phoneticPr fontId="2"/>
  </si>
  <si>
    <r>
      <rPr>
        <sz val="9"/>
        <rFont val="ＭＳ Ｐゴシック"/>
        <family val="3"/>
        <charset val="128"/>
      </rPr>
      <t>○</t>
    </r>
    <phoneticPr fontId="2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</si>
  <si>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2"/>
  </si>
  <si>
    <r>
      <rPr>
        <sz val="9"/>
        <rFont val="ＭＳ Ｐゴシック"/>
        <family val="3"/>
        <charset val="128"/>
      </rPr>
      <t>冊</t>
    </r>
    <rPh sb="0" eb="1">
      <t>サツ</t>
    </rPh>
    <phoneticPr fontId="2"/>
  </si>
  <si>
    <r>
      <rPr>
        <sz val="9"/>
        <rFont val="ＭＳ Ｐゴシック"/>
        <family val="3"/>
        <charset val="128"/>
      </rPr>
      <t>コース</t>
    </r>
    <phoneticPr fontId="2"/>
  </si>
  <si>
    <t>MM</t>
    <phoneticPr fontId="2"/>
  </si>
  <si>
    <t>CG</t>
    <phoneticPr fontId="2"/>
  </si>
  <si>
    <t>MP</t>
    <phoneticPr fontId="2"/>
  </si>
  <si>
    <r>
      <rPr>
        <sz val="9"/>
        <rFont val="ＭＳ Ｐゴシック"/>
        <family val="3"/>
        <charset val="128"/>
      </rPr>
      <t>合計</t>
    </r>
    <phoneticPr fontId="2"/>
  </si>
  <si>
    <r>
      <rPr>
        <sz val="9"/>
        <rFont val="ＭＳ Ｐゴシック"/>
        <family val="3"/>
        <charset val="128"/>
      </rPr>
      <t>受
講
料</t>
    </r>
    <phoneticPr fontId="2"/>
  </si>
  <si>
    <r>
      <rPr>
        <sz val="9"/>
        <rFont val="ＭＳ Ｐゴシック"/>
        <family val="3"/>
        <charset val="128"/>
      </rPr>
      <t>※　当日、現地までの交通手段は何ですか？</t>
    </r>
    <phoneticPr fontId="2"/>
  </si>
  <si>
    <t>車</t>
    <rPh sb="0" eb="1">
      <t>クルマ</t>
    </rPh>
    <phoneticPr fontId="2"/>
  </si>
  <si>
    <t>公共交通機関・徒歩</t>
    <rPh sb="0" eb="2">
      <t>コウキョウ</t>
    </rPh>
    <rPh sb="2" eb="4">
      <t>コウツウ</t>
    </rPh>
    <rPh sb="4" eb="6">
      <t>キカン</t>
    </rPh>
    <rPh sb="7" eb="9">
      <t>トホ</t>
    </rPh>
    <phoneticPr fontId="2"/>
  </si>
  <si>
    <t>貸切バス</t>
    <rPh sb="0" eb="2">
      <t>カシキリ</t>
    </rPh>
    <phoneticPr fontId="2"/>
  </si>
  <si>
    <t>※車・貸切バスの場合、台数・車種（大きさ）をご記入ください</t>
    <rPh sb="1" eb="2">
      <t>クルマ</t>
    </rPh>
    <rPh sb="3" eb="5">
      <t>カシキリ</t>
    </rPh>
    <rPh sb="8" eb="10">
      <t>バアイ</t>
    </rPh>
    <rPh sb="11" eb="13">
      <t>ダイスウ</t>
    </rPh>
    <rPh sb="14" eb="16">
      <t>シャシュ</t>
    </rPh>
    <rPh sb="17" eb="18">
      <t>オオ</t>
    </rPh>
    <rPh sb="23" eb="25">
      <t>キニュウ</t>
    </rPh>
    <phoneticPr fontId="2"/>
  </si>
  <si>
    <t>【振込状況】</t>
    <rPh sb="1" eb="3">
      <t>フリコミ</t>
    </rPh>
    <rPh sb="3" eb="5">
      <t>ジョウキョウ</t>
    </rPh>
    <phoneticPr fontId="2"/>
  </si>
  <si>
    <t>上記金額を</t>
    <phoneticPr fontId="2"/>
  </si>
  <si>
    <t>に</t>
    <phoneticPr fontId="2"/>
  </si>
  <si>
    <r>
      <t>＊欄が足りない場合は</t>
    </r>
    <r>
      <rPr>
        <b/>
        <sz val="8"/>
        <color rgb="FFFF0000"/>
        <rFont val="ＭＳ Ｐゴシック"/>
        <family val="3"/>
        <charset val="128"/>
      </rPr>
      <t>シートをコピー</t>
    </r>
    <r>
      <rPr>
        <sz val="8"/>
        <rFont val="ＭＳ Ｐゴシック"/>
        <family val="3"/>
        <charset val="128"/>
      </rPr>
      <t>してお申込みください。</t>
    </r>
    <phoneticPr fontId="2"/>
  </si>
  <si>
    <t>＊データ又はプリントアウトしてご提出ください。</t>
    <rPh sb="4" eb="5">
      <t>マタ</t>
    </rPh>
    <rPh sb="16" eb="18">
      <t>テイシュツ</t>
    </rPh>
    <phoneticPr fontId="2"/>
  </si>
  <si>
    <r>
      <rPr>
        <sz val="11"/>
        <color indexed="8"/>
        <rFont val="ＭＳ Ｐゴシック"/>
        <family val="3"/>
        <charset val="128"/>
      </rPr>
      <t>日本マーチングバンド協会関東支部　事務局宛</t>
    </r>
    <rPh sb="0" eb="2">
      <t>ニホン</t>
    </rPh>
    <rPh sb="10" eb="12">
      <t>キョウカイ</t>
    </rPh>
    <rPh sb="12" eb="14">
      <t>カントウ</t>
    </rPh>
    <rPh sb="14" eb="16">
      <t>シブ</t>
    </rPh>
    <rPh sb="17" eb="20">
      <t>ジムキョク</t>
    </rPh>
    <rPh sb="20" eb="21">
      <t>ア</t>
    </rPh>
    <phoneticPr fontId="2"/>
  </si>
  <si>
    <r>
      <rPr>
        <sz val="12"/>
        <rFont val="ＭＳ Ｐゴシック"/>
        <family val="3"/>
        <charset val="128"/>
      </rPr>
      <t>団体名</t>
    </r>
  </si>
  <si>
    <r>
      <rPr>
        <sz val="12"/>
        <rFont val="ＭＳ Ｐゴシック"/>
        <family val="3"/>
        <charset val="128"/>
      </rPr>
      <t>連絡先</t>
    </r>
    <phoneticPr fontId="2"/>
  </si>
  <si>
    <r>
      <rPr>
        <sz val="12"/>
        <rFont val="ＭＳ Ｐゴシック"/>
        <family val="3"/>
        <charset val="128"/>
      </rPr>
      <t>氏名</t>
    </r>
    <rPh sb="0" eb="2">
      <t>シメイ</t>
    </rPh>
    <phoneticPr fontId="2"/>
  </si>
  <si>
    <r>
      <rPr>
        <sz val="8"/>
        <rFont val="ＭＳ Ｐゴシック"/>
        <family val="3"/>
        <charset val="128"/>
      </rPr>
      <t xml:space="preserve">連　絡　先
</t>
    </r>
    <r>
      <rPr>
        <sz val="8"/>
        <rFont val="Franklin Gothic Book"/>
        <family val="2"/>
      </rPr>
      <t>(</t>
    </r>
    <r>
      <rPr>
        <sz val="8"/>
        <rFont val="ＭＳ Ｐゴシック"/>
        <family val="3"/>
        <charset val="128"/>
      </rPr>
      <t>書類送付先</t>
    </r>
    <r>
      <rPr>
        <sz val="8"/>
        <rFont val="Franklin Gothic Book"/>
        <family val="2"/>
      </rPr>
      <t>)</t>
    </r>
    <phoneticPr fontId="2"/>
  </si>
  <si>
    <t>の色のセルは必須項目です。</t>
    <rPh sb="1" eb="2">
      <t>イロ</t>
    </rPh>
    <rPh sb="6" eb="8">
      <t>ヒッス</t>
    </rPh>
    <rPh sb="8" eb="10">
      <t>コウモク</t>
    </rPh>
    <phoneticPr fontId="2"/>
  </si>
  <si>
    <t>の色のセルは任意項目です。</t>
    <rPh sb="1" eb="2">
      <t>イロ</t>
    </rPh>
    <rPh sb="6" eb="8">
      <t>ニンイ</t>
    </rPh>
    <rPh sb="8" eb="10">
      <t>コウモク</t>
    </rPh>
    <phoneticPr fontId="2"/>
  </si>
  <si>
    <t>MM</t>
    <phoneticPr fontId="2"/>
  </si>
  <si>
    <t>CG</t>
    <phoneticPr fontId="2"/>
  </si>
  <si>
    <t>MP</t>
    <phoneticPr fontId="2"/>
  </si>
  <si>
    <t>年齢</t>
    <rPh sb="0" eb="2">
      <t>ネンレイ</t>
    </rPh>
    <phoneticPr fontId="2"/>
  </si>
  <si>
    <t>級</t>
    <rPh sb="0" eb="1">
      <t>キュウ</t>
    </rPh>
    <phoneticPr fontId="2"/>
  </si>
  <si>
    <t>級・学年（年齢）・現在級を確認してください</t>
    <rPh sb="0" eb="1">
      <t>キュウ</t>
    </rPh>
    <rPh sb="2" eb="4">
      <t>ガクネン</t>
    </rPh>
    <rPh sb="5" eb="7">
      <t>ネンレイ</t>
    </rPh>
    <rPh sb="9" eb="11">
      <t>ゲンザイ</t>
    </rPh>
    <rPh sb="11" eb="12">
      <t>キュウ</t>
    </rPh>
    <rPh sb="13" eb="15">
      <t>カクニン</t>
    </rPh>
    <phoneticPr fontId="2"/>
  </si>
  <si>
    <t>学年（年齢）を確認してください。</t>
    <rPh sb="0" eb="2">
      <t>ガクネン</t>
    </rPh>
    <rPh sb="3" eb="5">
      <t>ネンレイ</t>
    </rPh>
    <rPh sb="7" eb="9">
      <t>カクニン</t>
    </rPh>
    <phoneticPr fontId="2"/>
  </si>
  <si>
    <r>
      <rPr>
        <sz val="12"/>
        <rFont val="ＭＳ Ｐゴシック"/>
        <family val="3"/>
        <charset val="128"/>
      </rPr>
      <t>実施要項をよく読み、間違いのないように入力してください。</t>
    </r>
    <rPh sb="0" eb="2">
      <t>ジッシ</t>
    </rPh>
    <rPh sb="2" eb="4">
      <t>ヨウコウ</t>
    </rPh>
    <rPh sb="7" eb="8">
      <t>ヨ</t>
    </rPh>
    <rPh sb="10" eb="12">
      <t>マチガ</t>
    </rPh>
    <rPh sb="19" eb="21">
      <t>ニュウリョク</t>
    </rPh>
    <phoneticPr fontId="42"/>
  </si>
  <si>
    <t>.</t>
    <phoneticPr fontId="42"/>
  </si>
  <si>
    <r>
      <rPr>
        <sz val="12"/>
        <rFont val="ＭＳ Ｐゴシック"/>
        <family val="3"/>
        <charset val="128"/>
      </rPr>
      <t>（日本マーチングバンド協会関東支部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事務局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内）</t>
    </r>
    <rPh sb="1" eb="3">
      <t>ニホン</t>
    </rPh>
    <rPh sb="11" eb="13">
      <t>キョウカイ</t>
    </rPh>
    <rPh sb="13" eb="15">
      <t>カントウ</t>
    </rPh>
    <rPh sb="15" eb="17">
      <t>シブ</t>
    </rPh>
    <rPh sb="18" eb="21">
      <t>ジムキョク</t>
    </rPh>
    <rPh sb="22" eb="23">
      <t>ナイ</t>
    </rPh>
    <phoneticPr fontId="45"/>
  </si>
  <si>
    <r>
      <rPr>
        <sz val="12"/>
        <rFont val="ＭＳ Ｐゴシック"/>
        <family val="3"/>
        <charset val="128"/>
      </rPr>
      <t>関東支部</t>
    </r>
    <r>
      <rPr>
        <sz val="12"/>
        <rFont val="Franklin Gothic Book"/>
        <family val="2"/>
      </rPr>
      <t xml:space="preserve">E-mail 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 xml:space="preserve"> mbkanto@m-bkanto.org</t>
    </r>
    <rPh sb="0" eb="2">
      <t>カントウ</t>
    </rPh>
    <rPh sb="2" eb="4">
      <t>シブ</t>
    </rPh>
    <phoneticPr fontId="45"/>
  </si>
  <si>
    <r>
      <rPr>
        <sz val="16"/>
        <color indexed="12"/>
        <rFont val="ＭＳ Ｐゴシック"/>
        <family val="3"/>
        <charset val="128"/>
      </rPr>
      <t>データ入力完了後、保存をして関東支部事務局へ</t>
    </r>
    <r>
      <rPr>
        <sz val="16"/>
        <color indexed="12"/>
        <rFont val="Franklin Gothic Book"/>
        <family val="2"/>
      </rPr>
      <t>E-mail</t>
    </r>
    <r>
      <rPr>
        <sz val="16"/>
        <color indexed="12"/>
        <rFont val="ＭＳ Ｐゴシック"/>
        <family val="3"/>
        <charset val="128"/>
      </rPr>
      <t>添付してご提出ください。</t>
    </r>
    <rPh sb="14" eb="16">
      <t>カントウ</t>
    </rPh>
    <rPh sb="16" eb="18">
      <t>シブ</t>
    </rPh>
    <phoneticPr fontId="2"/>
  </si>
  <si>
    <t>※未入力のセルがあります。■のセルは必須項目です。</t>
    <rPh sb="1" eb="4">
      <t>ミニュウリョク</t>
    </rPh>
    <rPh sb="18" eb="20">
      <t>ヒッス</t>
    </rPh>
    <rPh sb="20" eb="22">
      <t>コウモク</t>
    </rPh>
    <phoneticPr fontId="45"/>
  </si>
  <si>
    <t>パスポート</t>
    <phoneticPr fontId="2"/>
  </si>
  <si>
    <t>単価</t>
    <rPh sb="0" eb="2">
      <t>タンカ</t>
    </rPh>
    <phoneticPr fontId="2"/>
  </si>
  <si>
    <t>※</t>
    <phoneticPr fontId="2"/>
  </si>
  <si>
    <t>のセルを変更すると、関数に反映されます。</t>
    <rPh sb="4" eb="6">
      <t>ヘンコウ</t>
    </rPh>
    <rPh sb="10" eb="12">
      <t>カンスウ</t>
    </rPh>
    <rPh sb="13" eb="15">
      <t>ハンエイ</t>
    </rPh>
    <phoneticPr fontId="2"/>
  </si>
  <si>
    <r>
      <rPr>
        <b/>
        <sz val="12"/>
        <rFont val="ＭＳ Ｐゴシック"/>
        <family val="3"/>
        <charset val="128"/>
      </rPr>
      <t>『入力用』</t>
    </r>
    <r>
      <rPr>
        <sz val="12"/>
        <rFont val="ＭＳ Ｐゴシック"/>
        <family val="3"/>
        <charset val="128"/>
      </rPr>
      <t>シートに、必要事項を入力してください。</t>
    </r>
    <rPh sb="1" eb="4">
      <t>ニュウリョクヨウ</t>
    </rPh>
    <rPh sb="10" eb="12">
      <t>ヒツヨウ</t>
    </rPh>
    <rPh sb="12" eb="14">
      <t>ジコウ</t>
    </rPh>
    <rPh sb="15" eb="17">
      <t>ニュウリョク</t>
    </rPh>
    <phoneticPr fontId="42"/>
  </si>
  <si>
    <r>
      <rPr>
        <sz val="12"/>
        <rFont val="ＭＳ Ｐゴシック"/>
        <family val="3"/>
        <charset val="128"/>
      </rPr>
      <t>●</t>
    </r>
    <phoneticPr fontId="42"/>
  </si>
  <si>
    <r>
      <rPr>
        <sz val="12"/>
        <rFont val="ＭＳ Ｐゴシック"/>
        <family val="3"/>
        <charset val="128"/>
      </rPr>
      <t>申込みは手書き・データ、どちらでも行えます。以下の手順に従い、ご提出ください。</t>
    </r>
    <rPh sb="0" eb="2">
      <t>モウシコ</t>
    </rPh>
    <rPh sb="4" eb="6">
      <t>テガ</t>
    </rPh>
    <rPh sb="17" eb="18">
      <t>オコナ</t>
    </rPh>
    <rPh sb="22" eb="24">
      <t>イカ</t>
    </rPh>
    <rPh sb="25" eb="27">
      <t>テジュン</t>
    </rPh>
    <rPh sb="28" eb="29">
      <t>シタガ</t>
    </rPh>
    <rPh sb="32" eb="34">
      <t>テイシュツ</t>
    </rPh>
    <phoneticPr fontId="42"/>
  </si>
  <si>
    <r>
      <rPr>
        <sz val="12"/>
        <rFont val="ＭＳ Ｐゴシック"/>
        <family val="3"/>
        <charset val="128"/>
      </rPr>
      <t>入力したデータは、忘れずに保存をしてください。</t>
    </r>
    <rPh sb="0" eb="2">
      <t>ニュウリョク</t>
    </rPh>
    <rPh sb="9" eb="10">
      <t>ワス</t>
    </rPh>
    <rPh sb="13" eb="15">
      <t>ホゾン</t>
    </rPh>
    <phoneticPr fontId="42"/>
  </si>
  <si>
    <r>
      <rPr>
        <sz val="12"/>
        <rFont val="ＭＳ Ｐゴシック"/>
        <family val="3"/>
        <charset val="128"/>
      </rPr>
      <t>※　ご不明な点は、お気軽に関東支部事務局へお問合せください。</t>
    </r>
    <rPh sb="3" eb="5">
      <t>フメイ</t>
    </rPh>
    <rPh sb="6" eb="7">
      <t>テン</t>
    </rPh>
    <rPh sb="10" eb="12">
      <t>キガル</t>
    </rPh>
    <rPh sb="13" eb="15">
      <t>カントウ</t>
    </rPh>
    <rPh sb="15" eb="17">
      <t>シブ</t>
    </rPh>
    <rPh sb="17" eb="20">
      <t>ジムキョク</t>
    </rPh>
    <rPh sb="22" eb="24">
      <t>トイアワ</t>
    </rPh>
    <phoneticPr fontId="42"/>
  </si>
  <si>
    <r>
      <t>70</t>
    </r>
    <r>
      <rPr>
        <sz val="12"/>
        <rFont val="ＭＳ Ｐゴシック"/>
        <family val="3"/>
        <charset val="128"/>
      </rPr>
      <t>名以上申込みの場合には、</t>
    </r>
    <r>
      <rPr>
        <b/>
        <sz val="12"/>
        <color rgb="FFFF0000"/>
        <rFont val="ＭＳ Ｐゴシック"/>
        <family val="3"/>
        <charset val="128"/>
      </rPr>
      <t>シートごとコピー</t>
    </r>
    <r>
      <rPr>
        <sz val="12"/>
        <rFont val="ＭＳ Ｐゴシック"/>
        <family val="3"/>
        <charset val="128"/>
      </rPr>
      <t>して、入力してください。</t>
    </r>
    <rPh sb="2" eb="3">
      <t>メイ</t>
    </rPh>
    <rPh sb="3" eb="5">
      <t>イジョウ</t>
    </rPh>
    <rPh sb="5" eb="7">
      <t>モウシコ</t>
    </rPh>
    <rPh sb="9" eb="11">
      <t>バアイ</t>
    </rPh>
    <rPh sb="25" eb="27">
      <t>ニュウリョク</t>
    </rPh>
    <phoneticPr fontId="42"/>
  </si>
  <si>
    <r>
      <t>15</t>
    </r>
    <r>
      <rPr>
        <sz val="12"/>
        <rFont val="ＭＳ Ｐゴシック"/>
        <family val="3"/>
        <charset val="128"/>
      </rPr>
      <t>名以上申込みの場合には、</t>
    </r>
    <r>
      <rPr>
        <b/>
        <sz val="12"/>
        <color rgb="FFFF0000"/>
        <rFont val="ＭＳ Ｐゴシック"/>
        <family val="3"/>
        <charset val="128"/>
      </rPr>
      <t>複数枚プリントアウト</t>
    </r>
    <r>
      <rPr>
        <sz val="12"/>
        <rFont val="ＭＳ Ｐゴシック"/>
        <family val="3"/>
        <charset val="128"/>
      </rPr>
      <t>して、記入してください。</t>
    </r>
    <rPh sb="2" eb="3">
      <t>メイ</t>
    </rPh>
    <rPh sb="3" eb="5">
      <t>イジョウ</t>
    </rPh>
    <rPh sb="5" eb="7">
      <t>モウシコ</t>
    </rPh>
    <rPh sb="9" eb="11">
      <t>バアイ</t>
    </rPh>
    <rPh sb="14" eb="16">
      <t>フクスウ</t>
    </rPh>
    <rPh sb="16" eb="17">
      <t>マイ</t>
    </rPh>
    <rPh sb="27" eb="29">
      <t>キニュウ</t>
    </rPh>
    <phoneticPr fontId="42"/>
  </si>
  <si>
    <r>
      <rPr>
        <b/>
        <sz val="12"/>
        <rFont val="ＭＳ Ｐゴシック"/>
        <family val="3"/>
        <charset val="128"/>
      </rPr>
      <t>『手書き用』</t>
    </r>
    <r>
      <rPr>
        <sz val="12"/>
        <rFont val="ＭＳ Ｐゴシック"/>
        <family val="3"/>
        <charset val="128"/>
      </rPr>
      <t>シートの申込書をプリントアウトして、記入してください。</t>
    </r>
    <rPh sb="1" eb="3">
      <t>テガ</t>
    </rPh>
    <rPh sb="4" eb="5">
      <t>ヨウ</t>
    </rPh>
    <rPh sb="10" eb="13">
      <t>モウシコミショ</t>
    </rPh>
    <rPh sb="24" eb="26">
      <t>キニュウ</t>
    </rPh>
    <phoneticPr fontId="42"/>
  </si>
  <si>
    <r>
      <rPr>
        <sz val="12"/>
        <rFont val="ＭＳ Ｐゴシック"/>
        <family val="3"/>
        <charset val="128"/>
      </rPr>
      <t>記入した申込書は必ず</t>
    </r>
    <r>
      <rPr>
        <b/>
        <sz val="12"/>
        <color rgb="FFFF0000"/>
        <rFont val="ＭＳ Ｐゴシック"/>
        <family val="3"/>
        <charset val="128"/>
      </rPr>
      <t>コピー</t>
    </r>
    <r>
      <rPr>
        <sz val="12"/>
        <rFont val="ＭＳ Ｐゴシック"/>
        <family val="3"/>
        <charset val="128"/>
      </rPr>
      <t>して、</t>
    </r>
    <r>
      <rPr>
        <sz val="12"/>
        <color rgb="FFFF0000"/>
        <rFont val="ＭＳ Ｐゴシック"/>
        <family val="3"/>
        <charset val="128"/>
      </rPr>
      <t>控え</t>
    </r>
    <r>
      <rPr>
        <sz val="12"/>
        <rFont val="ＭＳ Ｐゴシック"/>
        <family val="3"/>
        <charset val="128"/>
      </rPr>
      <t>として保管してください。</t>
    </r>
    <rPh sb="0" eb="2">
      <t>キニュウ</t>
    </rPh>
    <rPh sb="4" eb="7">
      <t>モウシコミショ</t>
    </rPh>
    <rPh sb="8" eb="9">
      <t>カナラ</t>
    </rPh>
    <rPh sb="16" eb="17">
      <t>ヒカ</t>
    </rPh>
    <rPh sb="21" eb="23">
      <t>ホカン</t>
    </rPh>
    <phoneticPr fontId="42"/>
  </si>
  <si>
    <r>
      <rPr>
        <sz val="12"/>
        <color rgb="FF0070C0"/>
        <rFont val="ＭＳ Ｐゴシック"/>
        <family val="3"/>
        <charset val="128"/>
      </rPr>
      <t>　</t>
    </r>
    <r>
      <rPr>
        <b/>
        <sz val="12"/>
        <color rgb="FF0070C0"/>
        <rFont val="ＭＳ Ｐゴシック"/>
        <family val="3"/>
        <charset val="128"/>
      </rPr>
      <t>★　手書きでのお申込みの場合</t>
    </r>
    <rPh sb="3" eb="5">
      <t>テガ</t>
    </rPh>
    <rPh sb="9" eb="11">
      <t>モウシコ</t>
    </rPh>
    <rPh sb="13" eb="15">
      <t>バアイ</t>
    </rPh>
    <phoneticPr fontId="42"/>
  </si>
  <si>
    <r>
      <rPr>
        <sz val="12"/>
        <rFont val="ＭＳ Ｐゴシック"/>
        <family val="3"/>
        <charset val="128"/>
      </rPr>
      <t>　</t>
    </r>
    <r>
      <rPr>
        <b/>
        <sz val="12"/>
        <color rgb="FF0070C0"/>
        <rFont val="ＭＳ Ｐゴシック"/>
        <family val="3"/>
        <charset val="128"/>
      </rPr>
      <t>★　データでのお申込みの場合</t>
    </r>
    <rPh sb="9" eb="11">
      <t>モウシコ</t>
    </rPh>
    <rPh sb="13" eb="15">
      <t>バアイ</t>
    </rPh>
    <phoneticPr fontId="42"/>
  </si>
  <si>
    <r>
      <rPr>
        <sz val="12"/>
        <rFont val="ＭＳ Ｐゴシック"/>
        <family val="3"/>
        <charset val="128"/>
      </rPr>
      <t>このファイルを、任意の場所へ、</t>
    </r>
    <r>
      <rPr>
        <b/>
        <sz val="12"/>
        <color rgb="FFFF0000"/>
        <rFont val="ＭＳ Ｐゴシック"/>
        <family val="3"/>
        <charset val="128"/>
      </rPr>
      <t>団体名で保存</t>
    </r>
    <r>
      <rPr>
        <sz val="12"/>
        <rFont val="ＭＳ Ｐゴシック"/>
        <family val="3"/>
        <charset val="128"/>
      </rPr>
      <t>してください。</t>
    </r>
    <rPh sb="8" eb="10">
      <t>ニンイ</t>
    </rPh>
    <rPh sb="11" eb="13">
      <t>バショ</t>
    </rPh>
    <rPh sb="15" eb="17">
      <t>ダンタイ</t>
    </rPh>
    <rPh sb="17" eb="18">
      <t>メイ</t>
    </rPh>
    <rPh sb="19" eb="21">
      <t>ホゾン</t>
    </rPh>
    <phoneticPr fontId="42"/>
  </si>
  <si>
    <t>（プリントアウトした物の提出は必要ありません。）</t>
    <rPh sb="10" eb="11">
      <t>モノ</t>
    </rPh>
    <rPh sb="12" eb="14">
      <t>テイシュツ</t>
    </rPh>
    <rPh sb="15" eb="17">
      <t>ヒツヨウ</t>
    </rPh>
    <phoneticPr fontId="45"/>
  </si>
  <si>
    <t>※　入力の際、セルの移動などの操作は、リンクが壊れる恐れがございますのでご注意ください。</t>
    <rPh sb="2" eb="4">
      <t>ニュウリョク</t>
    </rPh>
    <rPh sb="5" eb="6">
      <t>サイ</t>
    </rPh>
    <rPh sb="10" eb="12">
      <t>イドウ</t>
    </rPh>
    <rPh sb="15" eb="17">
      <t>ソウサ</t>
    </rPh>
    <rPh sb="23" eb="24">
      <t>コワ</t>
    </rPh>
    <rPh sb="26" eb="27">
      <t>オソ</t>
    </rPh>
    <rPh sb="37" eb="39">
      <t>チュウイ</t>
    </rPh>
    <phoneticPr fontId="42"/>
  </si>
  <si>
    <t>E-mail</t>
    <phoneticPr fontId="2"/>
  </si>
  <si>
    <r>
      <rPr>
        <sz val="8"/>
        <rFont val="ＭＳ Ｐゴシック"/>
        <family val="3"/>
        <charset val="128"/>
      </rPr>
      <t>※車・バスの場合、台数・車種をご記入ください</t>
    </r>
    <rPh sb="1" eb="2">
      <t>クルマ</t>
    </rPh>
    <rPh sb="6" eb="8">
      <t>バアイ</t>
    </rPh>
    <rPh sb="9" eb="11">
      <t>ダイスウ</t>
    </rPh>
    <rPh sb="12" eb="14">
      <t>シャシュ</t>
    </rPh>
    <rPh sb="16" eb="18">
      <t>キニュウ</t>
    </rPh>
    <phoneticPr fontId="2"/>
  </si>
  <si>
    <t>（　電車　・　車　・　バス　）</t>
    <rPh sb="7" eb="8">
      <t>クルマ</t>
    </rPh>
    <phoneticPr fontId="2"/>
  </si>
  <si>
    <r>
      <rPr>
        <sz val="12"/>
        <rFont val="ＭＳ Ｐゴシック"/>
        <family val="3"/>
        <charset val="128"/>
      </rPr>
      <t>※　質問は、</t>
    </r>
    <r>
      <rPr>
        <b/>
        <sz val="12"/>
        <color rgb="FFFF0000"/>
        <rFont val="ＭＳ Ｐゴシック"/>
        <family val="3"/>
        <charset val="128"/>
      </rPr>
      <t>『質問</t>
    </r>
    <r>
      <rPr>
        <b/>
        <sz val="12"/>
        <color rgb="FFFF0000"/>
        <rFont val="Franklin Gothic Book"/>
        <family val="2"/>
      </rPr>
      <t>FAX</t>
    </r>
    <r>
      <rPr>
        <b/>
        <sz val="12"/>
        <color rgb="FFFF0000"/>
        <rFont val="ＭＳ Ｐゴシック"/>
        <family val="3"/>
        <charset val="128"/>
      </rPr>
      <t>用紙』シートをプリントアウト</t>
    </r>
    <r>
      <rPr>
        <sz val="12"/>
        <rFont val="ＭＳ Ｐゴシック"/>
        <family val="3"/>
        <charset val="128"/>
      </rPr>
      <t>してご利用いただくか、</t>
    </r>
    <r>
      <rPr>
        <b/>
        <sz val="12"/>
        <color rgb="FFFF0000"/>
        <rFont val="ＭＳ Ｐゴシック"/>
        <family val="3"/>
        <charset val="128"/>
      </rPr>
      <t>メール（書式不問）</t>
    </r>
    <r>
      <rPr>
        <sz val="12"/>
        <rFont val="ＭＳ Ｐゴシック"/>
        <family val="3"/>
        <charset val="128"/>
      </rPr>
      <t>にてお願いします。</t>
    </r>
    <rPh sb="2" eb="4">
      <t>シツモン</t>
    </rPh>
    <rPh sb="7" eb="9">
      <t>シツモン</t>
    </rPh>
    <rPh sb="12" eb="14">
      <t>ヨウシ</t>
    </rPh>
    <rPh sb="29" eb="31">
      <t>リヨウ</t>
    </rPh>
    <rPh sb="41" eb="43">
      <t>ショシキ</t>
    </rPh>
    <rPh sb="43" eb="45">
      <t>フモン</t>
    </rPh>
    <rPh sb="49" eb="50">
      <t>ネガ</t>
    </rPh>
    <phoneticPr fontId="42"/>
  </si>
  <si>
    <r>
      <rPr>
        <sz val="12"/>
        <rFont val="ＭＳ Ｐゴシック"/>
        <family val="3"/>
        <charset val="128"/>
      </rPr>
      <t>※　提出いただいた書類</t>
    </r>
    <r>
      <rPr>
        <sz val="12"/>
        <rFont val="ＭＳ Ｐゴシック"/>
        <family val="3"/>
        <charset val="128"/>
      </rPr>
      <t>は、原則として返却いたしませんので、あらかじめご了承ください。</t>
    </r>
    <rPh sb="2" eb="4">
      <t>テイシュツ</t>
    </rPh>
    <rPh sb="9" eb="11">
      <t>ショルイ</t>
    </rPh>
    <rPh sb="13" eb="15">
      <t>ゲンソク</t>
    </rPh>
    <rPh sb="18" eb="20">
      <t>ヘンキャク</t>
    </rPh>
    <rPh sb="35" eb="37">
      <t>リョウショウ</t>
    </rPh>
    <phoneticPr fontId="42"/>
  </si>
  <si>
    <r>
      <rPr>
        <sz val="12"/>
        <rFont val="ＭＳ Ｐゴシック"/>
        <family val="3"/>
        <charset val="128"/>
      </rPr>
      <t>入力済の</t>
    </r>
    <r>
      <rPr>
        <b/>
        <sz val="12"/>
        <color rgb="FFFF0000"/>
        <rFont val="ＭＳ Ｐゴシック"/>
        <family val="3"/>
        <charset val="128"/>
      </rPr>
      <t>このファイル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メール添付にて送付</t>
    </r>
    <r>
      <rPr>
        <sz val="12"/>
        <rFont val="Franklin Gothic Book"/>
        <family val="2"/>
      </rPr>
      <t xml:space="preserve"> </t>
    </r>
    <r>
      <rPr>
        <sz val="12"/>
        <rFont val="ＭＳ Ｐゴシック"/>
        <family val="3"/>
        <charset val="128"/>
      </rPr>
      <t>してください。</t>
    </r>
    <rPh sb="0" eb="2">
      <t>ニュウリョク</t>
    </rPh>
    <rPh sb="2" eb="3">
      <t>スミ</t>
    </rPh>
    <rPh sb="15" eb="17">
      <t>テンプ</t>
    </rPh>
    <rPh sb="19" eb="21">
      <t>ソウフ</t>
    </rPh>
    <phoneticPr fontId="42"/>
  </si>
  <si>
    <r>
      <rPr>
        <sz val="11"/>
        <color theme="1"/>
        <rFont val="ＭＳ Ｐゴシック"/>
        <family val="2"/>
        <charset val="128"/>
      </rPr>
      <t>団体名</t>
    </r>
    <rPh sb="0" eb="2">
      <t>ダンタイ</t>
    </rPh>
    <rPh sb="2" eb="3">
      <t>メイ</t>
    </rPh>
    <phoneticPr fontId="1"/>
  </si>
  <si>
    <r>
      <rPr>
        <sz val="11"/>
        <color theme="1"/>
        <rFont val="ＭＳ Ｐゴシック"/>
        <family val="2"/>
        <charset val="128"/>
      </rPr>
      <t>連絡先氏名</t>
    </r>
    <rPh sb="0" eb="3">
      <t>レンラクサキ</t>
    </rPh>
    <rPh sb="3" eb="5">
      <t>シメイ</t>
    </rPh>
    <phoneticPr fontId="1"/>
  </si>
  <si>
    <t>〒</t>
  </si>
  <si>
    <r>
      <rPr>
        <sz val="11"/>
        <color theme="1"/>
        <rFont val="ＭＳ Ｐゴシック"/>
        <family val="2"/>
        <charset val="128"/>
      </rPr>
      <t>住所</t>
    </r>
    <rPh sb="0" eb="2">
      <t>ジュウショ</t>
    </rPh>
    <phoneticPr fontId="1"/>
  </si>
  <si>
    <t>TEL</t>
  </si>
  <si>
    <r>
      <rPr>
        <sz val="11"/>
        <color theme="1"/>
        <rFont val="ＭＳ Ｐゴシック"/>
        <family val="2"/>
        <charset val="128"/>
      </rPr>
      <t>電車</t>
    </r>
    <rPh sb="0" eb="2">
      <t>デンシャ</t>
    </rPh>
    <phoneticPr fontId="1"/>
  </si>
  <si>
    <r>
      <rPr>
        <sz val="11"/>
        <color theme="1"/>
        <rFont val="ＭＳ Ｐゴシック"/>
        <family val="2"/>
        <charset val="128"/>
      </rPr>
      <t>車</t>
    </r>
    <rPh sb="0" eb="1">
      <t>クルマ</t>
    </rPh>
    <phoneticPr fontId="1"/>
  </si>
  <si>
    <t>車種</t>
    <rPh sb="0" eb="2">
      <t>シャシュ</t>
    </rPh>
    <phoneticPr fontId="2"/>
  </si>
  <si>
    <t>バス</t>
  </si>
  <si>
    <t>大きさ</t>
    <rPh sb="0" eb="1">
      <t>オオ</t>
    </rPh>
    <phoneticPr fontId="2"/>
  </si>
  <si>
    <t>←色付きのセルをコピーして、『団体別』に値で貼付</t>
    <rPh sb="1" eb="3">
      <t>イロツ</t>
    </rPh>
    <rPh sb="15" eb="17">
      <t>ダンタイ</t>
    </rPh>
    <rPh sb="17" eb="18">
      <t>ベツ</t>
    </rPh>
    <rPh sb="20" eb="21">
      <t>アタイ</t>
    </rPh>
    <rPh sb="22" eb="24">
      <t>ハリツケ</t>
    </rPh>
    <phoneticPr fontId="2"/>
  </si>
  <si>
    <t>団体名</t>
  </si>
  <si>
    <t>都県</t>
  </si>
  <si>
    <t>コース</t>
  </si>
  <si>
    <t>級</t>
  </si>
  <si>
    <t>氏名</t>
  </si>
  <si>
    <t>フリガナ</t>
  </si>
  <si>
    <t>性別</t>
  </si>
  <si>
    <t>学年または年齢</t>
  </si>
  <si>
    <t>現在級</t>
  </si>
  <si>
    <t>受験</t>
  </si>
  <si>
    <t>パスポート購入</t>
  </si>
  <si>
    <t>←色付きのセルをコピーして、『受講生名簿』に値で貼付</t>
    <rPh sb="1" eb="3">
      <t>イロツ</t>
    </rPh>
    <rPh sb="15" eb="18">
      <t>ジュコウセイ</t>
    </rPh>
    <rPh sb="18" eb="20">
      <t>メイボ</t>
    </rPh>
    <rPh sb="22" eb="23">
      <t>アタイ</t>
    </rPh>
    <rPh sb="24" eb="26">
      <t>ハリツケ</t>
    </rPh>
    <phoneticPr fontId="2"/>
  </si>
  <si>
    <t>E-mail</t>
    <phoneticPr fontId="2"/>
  </si>
  <si>
    <t>住所</t>
    <rPh sb="0" eb="2">
      <t>ジュウショ</t>
    </rPh>
    <phoneticPr fontId="2"/>
  </si>
  <si>
    <t>〒</t>
    <phoneticPr fontId="2"/>
  </si>
  <si>
    <t>＊注文されたパスポートは、上記連絡先あてに連絡事項とあわせて送付いたします。</t>
    <rPh sb="13" eb="15">
      <t>ジョウキ</t>
    </rPh>
    <rPh sb="15" eb="18">
      <t>レンラクサキ</t>
    </rPh>
    <rPh sb="21" eb="23">
      <t>レンラク</t>
    </rPh>
    <rPh sb="23" eb="25">
      <t>ジコウ</t>
    </rPh>
    <rPh sb="30" eb="32">
      <t>ソウフ</t>
    </rPh>
    <phoneticPr fontId="2"/>
  </si>
  <si>
    <t>振り込みました。</t>
  </si>
  <si>
    <t>総合判定</t>
    <rPh sb="0" eb="2">
      <t>ソウゴウ</t>
    </rPh>
    <rPh sb="2" eb="4">
      <t>ハンテイ</t>
    </rPh>
    <phoneticPr fontId="2"/>
  </si>
  <si>
    <r>
      <rPr>
        <sz val="18"/>
        <rFont val="ＭＳ Ｐゴシック"/>
        <family val="3"/>
        <charset val="128"/>
      </rPr>
      <t>【マーチング技能検定　関東地区講習会</t>
    </r>
    <r>
      <rPr>
        <sz val="18"/>
        <rFont val="Franklin Gothic Book"/>
        <family val="2"/>
      </rPr>
      <t xml:space="preserve"> </t>
    </r>
    <r>
      <rPr>
        <sz val="18"/>
        <rFont val="ＭＳ Ｐゴシック"/>
        <family val="3"/>
        <charset val="128"/>
      </rPr>
      <t>参加申込書の入力にあたって】</t>
    </r>
    <rPh sb="6" eb="8">
      <t>ギノウ</t>
    </rPh>
    <rPh sb="8" eb="10">
      <t>ケンテイ</t>
    </rPh>
    <rPh sb="11" eb="13">
      <t>カントウ</t>
    </rPh>
    <rPh sb="13" eb="15">
      <t>チク</t>
    </rPh>
    <rPh sb="15" eb="18">
      <t>コウシュウカイ</t>
    </rPh>
    <rPh sb="19" eb="21">
      <t>サンカ</t>
    </rPh>
    <rPh sb="21" eb="24">
      <t>モウシコミショ</t>
    </rPh>
    <rPh sb="25" eb="27">
      <t>ニュウリョク</t>
    </rPh>
    <phoneticPr fontId="42"/>
  </si>
  <si>
    <r>
      <rPr>
        <sz val="12"/>
        <rFont val="ＭＳ Ｐゴシック"/>
        <family val="3"/>
        <charset val="128"/>
      </rPr>
      <t>申込書は、</t>
    </r>
    <r>
      <rPr>
        <b/>
        <sz val="12"/>
        <rFont val="Franklin Gothic Book"/>
        <family val="2"/>
      </rPr>
      <t>FAX</t>
    </r>
    <r>
      <rPr>
        <b/>
        <sz val="12"/>
        <rFont val="ＭＳ Ｐゴシック"/>
        <family val="3"/>
        <charset val="128"/>
      </rPr>
      <t>・メール添付等</t>
    </r>
    <r>
      <rPr>
        <sz val="12"/>
        <rFont val="ＭＳ Ｐゴシック"/>
        <family val="3"/>
        <charset val="128"/>
      </rPr>
      <t>で提出してください。</t>
    </r>
    <rPh sb="0" eb="3">
      <t>モウシコミショ</t>
    </rPh>
    <rPh sb="12" eb="14">
      <t>テンプ</t>
    </rPh>
    <rPh sb="14" eb="15">
      <t>トウ</t>
    </rPh>
    <rPh sb="16" eb="18">
      <t>テイシュツ</t>
    </rPh>
    <phoneticPr fontId="42"/>
  </si>
  <si>
    <t>質問　用紙</t>
    <rPh sb="0" eb="2">
      <t>シツモン</t>
    </rPh>
    <rPh sb="3" eb="5">
      <t>ヨウシ</t>
    </rPh>
    <phoneticPr fontId="2"/>
  </si>
  <si>
    <r>
      <rPr>
        <sz val="12"/>
        <rFont val="ＭＳ Ｐゴシック"/>
        <family val="3"/>
        <charset val="128"/>
      </rPr>
      <t>〒</t>
    </r>
    <r>
      <rPr>
        <sz val="12"/>
        <rFont val="Franklin Gothic Book"/>
        <family val="2"/>
      </rPr>
      <t>110-0015</t>
    </r>
    <r>
      <rPr>
        <sz val="12"/>
        <rFont val="ＭＳ Ｐゴシック"/>
        <family val="3"/>
        <charset val="128"/>
      </rPr>
      <t>　東京都台東区東上野</t>
    </r>
    <r>
      <rPr>
        <sz val="12"/>
        <rFont val="Franklin Gothic Book"/>
        <family val="2"/>
      </rPr>
      <t>1-22-12</t>
    </r>
    <r>
      <rPr>
        <sz val="12"/>
        <rFont val="ＭＳ Ｐゴシック"/>
        <family val="2"/>
        <charset val="128"/>
      </rPr>
      <t>荒井</t>
    </r>
    <r>
      <rPr>
        <sz val="12"/>
        <rFont val="ＭＳ Ｐゴシック"/>
        <family val="3"/>
        <charset val="128"/>
      </rPr>
      <t>ビル</t>
    </r>
    <r>
      <rPr>
        <sz val="12"/>
        <rFont val="Franklin Gothic Book"/>
        <family val="3"/>
      </rPr>
      <t>2</t>
    </r>
    <r>
      <rPr>
        <sz val="12"/>
        <rFont val="ＭＳ Ｐゴシック"/>
        <family val="3"/>
        <charset val="128"/>
      </rPr>
      <t>階</t>
    </r>
    <rPh sb="10" eb="13">
      <t>トウキョウト</t>
    </rPh>
    <rPh sb="13" eb="16">
      <t>タイトウク</t>
    </rPh>
    <rPh sb="16" eb="19">
      <t>ヒガシウエノ</t>
    </rPh>
    <rPh sb="26" eb="28">
      <t>アライ</t>
    </rPh>
    <rPh sb="31" eb="32">
      <t>カイ</t>
    </rPh>
    <phoneticPr fontId="45"/>
  </si>
  <si>
    <r>
      <t>2021</t>
    </r>
    <r>
      <rPr>
        <b/>
        <sz val="14"/>
        <color indexed="8"/>
        <rFont val="ＭＳ Ｐゴシック"/>
        <family val="3"/>
        <charset val="128"/>
      </rPr>
      <t>年度　マーチング技能検定　関東地区講習会受講申込書</t>
    </r>
    <rPh sb="24" eb="26">
      <t>ジュコウ</t>
    </rPh>
    <phoneticPr fontId="2"/>
  </si>
  <si>
    <r>
      <t>2021</t>
    </r>
    <r>
      <rPr>
        <sz val="11"/>
        <color indexed="8"/>
        <rFont val="ＭＳ Ｐゴシック"/>
        <family val="3"/>
        <charset val="128"/>
      </rPr>
      <t>年</t>
    </r>
    <phoneticPr fontId="2"/>
  </si>
  <si>
    <r>
      <t>FAX</t>
    </r>
    <r>
      <rPr>
        <b/>
        <sz val="16"/>
        <rFont val="ＭＳ Ｐゴシック"/>
        <family val="3"/>
        <charset val="128"/>
      </rPr>
      <t>　</t>
    </r>
    <r>
      <rPr>
        <b/>
        <sz val="16"/>
        <rFont val="Franklin Gothic Book"/>
        <family val="2"/>
      </rPr>
      <t>03-5812-4173</t>
    </r>
    <r>
      <rPr>
        <b/>
        <sz val="16"/>
        <rFont val="ＭＳ Ｐゴシック"/>
        <family val="3"/>
        <charset val="128"/>
      </rPr>
      <t>　</t>
    </r>
    <r>
      <rPr>
        <b/>
        <sz val="12"/>
        <rFont val="ＭＳ Ｐゴシック"/>
        <family val="3"/>
        <charset val="128"/>
      </rPr>
      <t>（送付状をつけずに送信してください）</t>
    </r>
    <rPh sb="18" eb="21">
      <t>ソウフジョウ</t>
    </rPh>
    <rPh sb="26" eb="28">
      <t>ソウシン</t>
    </rPh>
    <phoneticPr fontId="2"/>
  </si>
  <si>
    <r>
      <rPr>
        <b/>
        <sz val="14"/>
        <rFont val="ＭＳ Ｐゴシック"/>
        <family val="3"/>
        <charset val="128"/>
      </rPr>
      <t>2022年度</t>
    </r>
    <r>
      <rPr>
        <b/>
        <sz val="14"/>
        <rFont val="Franklin Gothic Book"/>
        <family val="2"/>
      </rPr>
      <t xml:space="preserve"> </t>
    </r>
    <r>
      <rPr>
        <b/>
        <sz val="14"/>
        <rFont val="ＭＳ Ｐゴシック"/>
        <family val="3"/>
        <charset val="128"/>
      </rPr>
      <t>マーチング技能検定</t>
    </r>
    <r>
      <rPr>
        <b/>
        <sz val="14"/>
        <rFont val="Franklin Gothic Book"/>
        <family val="2"/>
      </rPr>
      <t xml:space="preserve"> </t>
    </r>
    <r>
      <rPr>
        <b/>
        <sz val="14"/>
        <rFont val="ＭＳ Ｐゴシック"/>
        <family val="3"/>
        <charset val="128"/>
      </rPr>
      <t>関東地区講習会　事務局</t>
    </r>
    <rPh sb="12" eb="14">
      <t>ギノウ</t>
    </rPh>
    <rPh sb="14" eb="16">
      <t>ケンテイ</t>
    </rPh>
    <rPh sb="17" eb="19">
      <t>カントウ</t>
    </rPh>
    <rPh sb="19" eb="21">
      <t>チク</t>
    </rPh>
    <rPh sb="21" eb="24">
      <t>コウシュウカイ</t>
    </rPh>
    <rPh sb="25" eb="28">
      <t>ジムキョク</t>
    </rPh>
    <phoneticPr fontId="45"/>
  </si>
  <si>
    <r>
      <t>TEL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03-5812-4151</t>
    </r>
    <r>
      <rPr>
        <sz val="12"/>
        <rFont val="ＭＳ Ｐゴシック"/>
        <family val="3"/>
        <charset val="128"/>
      </rPr>
      <t>　／　</t>
    </r>
    <r>
      <rPr>
        <sz val="12"/>
        <rFont val="Franklin Gothic Book"/>
        <family val="2"/>
      </rPr>
      <t>FAX</t>
    </r>
    <r>
      <rPr>
        <sz val="12"/>
        <rFont val="ＭＳ Ｐゴシック"/>
        <family val="3"/>
        <charset val="128"/>
      </rPr>
      <t>：</t>
    </r>
    <r>
      <rPr>
        <sz val="12"/>
        <rFont val="Franklin Gothic Book"/>
        <family val="2"/>
      </rPr>
      <t>03-5812-4173</t>
    </r>
    <phoneticPr fontId="45"/>
  </si>
  <si>
    <r>
      <t>2022</t>
    </r>
    <r>
      <rPr>
        <b/>
        <sz val="14"/>
        <color indexed="8"/>
        <rFont val="ＭＳ Ｐゴシック"/>
        <family val="3"/>
        <charset val="128"/>
      </rPr>
      <t>年度　マーチング技能検定　関東地区講習会受講申込書</t>
    </r>
    <rPh sb="24" eb="26">
      <t>ジュコウ</t>
    </rPh>
    <phoneticPr fontId="2"/>
  </si>
  <si>
    <r>
      <t>2022</t>
    </r>
    <r>
      <rPr>
        <sz val="11"/>
        <color indexed="8"/>
        <rFont val="ＭＳ Ｐゴシック"/>
        <family val="3"/>
        <charset val="128"/>
      </rPr>
      <t>年</t>
    </r>
    <phoneticPr fontId="2"/>
  </si>
  <si>
    <t>mbkanto@m-bkanto.org</t>
    <phoneticPr fontId="2"/>
  </si>
  <si>
    <t>2022年度　マーチング技能検定　関東地区講習会</t>
    <phoneticPr fontId="2"/>
  </si>
  <si>
    <t>2022年　　　　月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</si>
</sst>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72">
    <font>
      <sz val="12"/>
      <name val="Arial"/>
      <family val="2"/>
    </font>
    <font>
      <sz val="11"/>
      <color indexed="8"/>
      <name val="Franklin Gothic Book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Franklin Gothic Book"/>
      <family val="2"/>
    </font>
    <font>
      <sz val="8"/>
      <name val="Franklin Gothic Book"/>
      <family val="2"/>
    </font>
    <font>
      <sz val="8"/>
      <name val="ＭＳ Ｐゴシック"/>
      <family val="3"/>
      <charset val="128"/>
    </font>
    <font>
      <sz val="12"/>
      <name val="Franklin Gothic Book"/>
      <family val="2"/>
    </font>
    <font>
      <sz val="12"/>
      <name val="ＭＳ Ｐゴシック"/>
      <family val="3"/>
      <charset val="128"/>
    </font>
    <font>
      <sz val="11"/>
      <name val="Franklin Gothic Book"/>
      <family val="2"/>
    </font>
    <font>
      <sz val="11"/>
      <name val="ＭＳ Ｐゴシック"/>
      <family val="3"/>
      <charset val="128"/>
    </font>
    <font>
      <sz val="6"/>
      <name val="Franklin Gothic Book"/>
      <family val="2"/>
    </font>
    <font>
      <sz val="9"/>
      <name val="Franklin Gothic Book"/>
      <family val="2"/>
    </font>
    <font>
      <sz val="9"/>
      <name val="ＭＳ Ｐゴシック"/>
      <family val="3"/>
      <charset val="128"/>
    </font>
    <font>
      <sz val="10"/>
      <name val="Franklin Gothic Book"/>
      <family val="2"/>
    </font>
    <font>
      <b/>
      <sz val="11"/>
      <name val="Franklin Gothic Book"/>
      <family val="2"/>
    </font>
    <font>
      <sz val="10"/>
      <name val="ＭＳ Ｐゴシック"/>
      <family val="3"/>
      <charset val="128"/>
    </font>
    <font>
      <sz val="14"/>
      <name val="Franklin Gothic Book"/>
      <family val="2"/>
    </font>
    <font>
      <b/>
      <sz val="9"/>
      <name val="Franklin Gothic Book"/>
      <family val="2"/>
    </font>
    <font>
      <b/>
      <sz val="9"/>
      <name val="ＭＳ Ｐゴシック"/>
      <family val="3"/>
      <charset val="128"/>
    </font>
    <font>
      <sz val="9"/>
      <color indexed="8"/>
      <name val="Franklin Gothic Book"/>
      <family val="2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  <font>
      <b/>
      <sz val="20"/>
      <color indexed="8"/>
      <name val="Franklin Gothic Book"/>
      <family val="2"/>
    </font>
    <font>
      <b/>
      <sz val="24"/>
      <color indexed="8"/>
      <name val="Franklin Gothic Book"/>
      <family val="2"/>
    </font>
    <font>
      <b/>
      <sz val="2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Franklin Gothic Book"/>
      <family val="2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Arial"/>
      <family val="2"/>
    </font>
    <font>
      <sz val="11"/>
      <color rgb="FFFF0000"/>
      <name val="HGP創英角ﾎﾟｯﾌﾟ体"/>
      <family val="3"/>
      <charset val="128"/>
    </font>
    <font>
      <b/>
      <sz val="10"/>
      <color rgb="FFFF0000"/>
      <name val="HGP創英角ﾎﾟｯﾌﾟ体"/>
      <family val="3"/>
      <charset val="128"/>
    </font>
    <font>
      <sz val="12"/>
      <color rgb="FFFF0000"/>
      <name val="HGP創英角ﾎﾟｯﾌﾟ体"/>
      <family val="3"/>
      <charset val="128"/>
    </font>
    <font>
      <sz val="8"/>
      <color rgb="FFFF0000"/>
      <name val="HGP創英角ﾎﾟｯﾌﾟ体"/>
      <family val="3"/>
      <charset val="128"/>
    </font>
    <font>
      <sz val="9"/>
      <color rgb="FFFF0000"/>
      <name val="HGP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  <font>
      <sz val="6"/>
      <color rgb="FFFF0000"/>
      <name val="HGP創英角ﾎﾟｯﾌﾟ体"/>
      <family val="3"/>
      <charset val="128"/>
    </font>
    <font>
      <sz val="10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sz val="16"/>
      <name val="Franklin Gothic Book"/>
      <family val="2"/>
    </font>
    <font>
      <sz val="12"/>
      <name val="ヒラギノ丸ゴ Pro W4"/>
      <family val="3"/>
      <charset val="128"/>
    </font>
    <font>
      <sz val="6"/>
      <name val="ヒラギノ丸ゴ Pro W4"/>
      <family val="3"/>
      <charset val="128"/>
    </font>
    <font>
      <b/>
      <sz val="12"/>
      <name val="Franklin Gothic Book"/>
      <family val="2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Franklin Gothic Book"/>
      <family val="2"/>
    </font>
    <font>
      <sz val="11"/>
      <color indexed="8"/>
      <name val="ＭＳ Ｐゴシック"/>
      <family val="3"/>
      <charset val="129"/>
    </font>
    <font>
      <sz val="11"/>
      <color theme="1"/>
      <name val="Franklin Gothic Book"/>
      <family val="2"/>
    </font>
    <font>
      <u/>
      <sz val="11"/>
      <color theme="10"/>
      <name val="ＭＳ Ｐゴシック"/>
      <family val="2"/>
      <charset val="128"/>
      <scheme val="minor"/>
    </font>
    <font>
      <sz val="16"/>
      <color indexed="12"/>
      <name val="Franklin Gothic Book"/>
      <family val="2"/>
    </font>
    <font>
      <sz val="16"/>
      <color indexed="12"/>
      <name val="ＭＳ Ｐゴシック"/>
      <family val="3"/>
      <charset val="128"/>
    </font>
    <font>
      <sz val="20"/>
      <color rgb="FFFF0000"/>
      <name val="HGS創英角ﾎﾟｯﾌﾟ体"/>
      <family val="3"/>
      <charset val="128"/>
    </font>
    <font>
      <sz val="18"/>
      <name val="Franklin Gothic Book"/>
      <family val="2"/>
    </font>
    <font>
      <sz val="1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Franklin Gothic Book"/>
      <family val="2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u/>
      <sz val="20"/>
      <color theme="10"/>
      <name val="Franklin Gothic Demi"/>
      <family val="2"/>
    </font>
    <font>
      <sz val="11"/>
      <color theme="1"/>
      <name val="ＭＳ Ｐゴシック"/>
      <family val="2"/>
      <charset val="128"/>
    </font>
    <font>
      <u/>
      <sz val="1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rgb="FFFF0000"/>
      <name val="Franklin Gothic Book"/>
      <family val="2"/>
    </font>
    <font>
      <b/>
      <sz val="10"/>
      <color rgb="FFFF0000"/>
      <name val="ＭＳ Ｐゴシック"/>
      <family val="3"/>
      <charset val="128"/>
    </font>
    <font>
      <b/>
      <sz val="14"/>
      <color indexed="8"/>
      <name val="Franklin Gothic Book"/>
      <family val="2"/>
    </font>
    <font>
      <b/>
      <sz val="14"/>
      <color indexed="8"/>
      <name val="ＭＳ Ｐゴシック"/>
      <family val="3"/>
      <charset val="128"/>
    </font>
    <font>
      <sz val="12"/>
      <name val="Franklin Gothic Book"/>
      <family val="3"/>
      <charset val="128"/>
    </font>
    <font>
      <b/>
      <sz val="14"/>
      <name val="Franklin Gothic Book"/>
      <family val="3"/>
      <charset val="128"/>
    </font>
    <font>
      <sz val="12"/>
      <name val="ＭＳ Ｐゴシック"/>
      <family val="2"/>
      <charset val="128"/>
    </font>
    <font>
      <sz val="12"/>
      <name val="Franklin Gothic Book"/>
      <family val="3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30" fillId="0" borderId="0" applyFont="0" applyFill="0" applyBorder="0" applyAlignment="0" applyProtection="0">
      <alignment vertical="center"/>
    </xf>
    <xf numFmtId="0" fontId="41" fillId="0" borderId="0"/>
    <xf numFmtId="0" fontId="47" fillId="0" borderId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5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5" xfId="0" applyFont="1" applyBorder="1" applyAlignment="1">
      <alignment horizontal="center" vertical="center" shrinkToFit="1"/>
    </xf>
    <xf numFmtId="0" fontId="12" fillId="0" borderId="45" xfId="0" applyFont="1" applyBorder="1" applyAlignment="1">
      <alignment vertical="center"/>
    </xf>
    <xf numFmtId="0" fontId="14" fillId="0" borderId="7" xfId="0" applyFont="1" applyBorder="1" applyAlignment="1"/>
    <xf numFmtId="0" fontId="15" fillId="0" borderId="51" xfId="0" applyFont="1" applyBorder="1" applyAlignment="1">
      <alignment vertical="center"/>
    </xf>
    <xf numFmtId="0" fontId="14" fillId="0" borderId="12" xfId="0" applyFont="1" applyBorder="1" applyAlignment="1"/>
    <xf numFmtId="0" fontId="1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2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176" fontId="12" fillId="0" borderId="35" xfId="0" applyNumberFormat="1" applyFont="1" applyBorder="1" applyAlignment="1">
      <alignment horizontal="center" vertical="center"/>
    </xf>
    <xf numFmtId="176" fontId="12" fillId="0" borderId="31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176" fontId="12" fillId="0" borderId="75" xfId="0" applyNumberFormat="1" applyFont="1" applyBorder="1" applyAlignment="1">
      <alignment horizontal="center" vertical="center"/>
    </xf>
    <xf numFmtId="176" fontId="12" fillId="0" borderId="74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76" fontId="12" fillId="0" borderId="42" xfId="0" applyNumberFormat="1" applyFont="1" applyBorder="1" applyAlignment="1">
      <alignment horizontal="center" vertical="center"/>
    </xf>
    <xf numFmtId="176" fontId="12" fillId="0" borderId="38" xfId="0" applyNumberFormat="1" applyFont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6" fontId="12" fillId="0" borderId="79" xfId="0" applyNumberFormat="1" applyFont="1" applyBorder="1" applyAlignment="1">
      <alignment horizontal="center" vertical="center"/>
    </xf>
    <xf numFmtId="176" fontId="12" fillId="0" borderId="78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176" fontId="12" fillId="0" borderId="49" xfId="0" applyNumberFormat="1" applyFont="1" applyBorder="1" applyAlignment="1">
      <alignment horizontal="center" vertical="center"/>
    </xf>
    <xf numFmtId="176" fontId="12" fillId="0" borderId="45" xfId="0" applyNumberFormat="1" applyFont="1" applyBorder="1" applyAlignment="1">
      <alignment horizontal="center" vertical="center"/>
    </xf>
    <xf numFmtId="176" fontId="12" fillId="0" borderId="84" xfId="0" applyNumberFormat="1" applyFont="1" applyBorder="1" applyAlignment="1">
      <alignment horizontal="center" vertical="center"/>
    </xf>
    <xf numFmtId="0" fontId="12" fillId="0" borderId="86" xfId="0" applyFont="1" applyBorder="1" applyAlignment="1">
      <alignment vertical="center"/>
    </xf>
    <xf numFmtId="0" fontId="18" fillId="0" borderId="86" xfId="0" applyFont="1" applyBorder="1" applyAlignment="1">
      <alignment horizontal="right" vertical="center"/>
    </xf>
    <xf numFmtId="0" fontId="12" fillId="0" borderId="86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4" fillId="0" borderId="7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center" vertical="center"/>
    </xf>
    <xf numFmtId="0" fontId="14" fillId="0" borderId="12" xfId="0" applyFont="1" applyFill="1" applyBorder="1" applyAlignment="1"/>
    <xf numFmtId="0" fontId="11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9" fillId="0" borderId="58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12" fillId="0" borderId="42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79" xfId="0" applyNumberFormat="1" applyFont="1" applyFill="1" applyBorder="1" applyAlignment="1">
      <alignment horizontal="center" vertical="center"/>
    </xf>
    <xf numFmtId="176" fontId="12" fillId="0" borderId="49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12" fillId="0" borderId="84" xfId="0" applyNumberFormat="1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9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vertical="center"/>
    </xf>
    <xf numFmtId="0" fontId="9" fillId="0" borderId="92" xfId="0" applyFont="1" applyFill="1" applyBorder="1" applyAlignment="1">
      <alignment vertical="center"/>
    </xf>
    <xf numFmtId="0" fontId="14" fillId="0" borderId="105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4" fillId="0" borderId="106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shrinkToFit="1"/>
    </xf>
    <xf numFmtId="0" fontId="5" fillId="3" borderId="6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62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6" fillId="3" borderId="102" xfId="0" applyFont="1" applyFill="1" applyBorder="1" applyAlignment="1">
      <alignment vertical="center"/>
    </xf>
    <xf numFmtId="0" fontId="12" fillId="3" borderId="65" xfId="0" applyFont="1" applyFill="1" applyBorder="1" applyAlignment="1">
      <alignment vertical="center"/>
    </xf>
    <xf numFmtId="0" fontId="17" fillId="3" borderId="65" xfId="0" applyFont="1" applyFill="1" applyBorder="1" applyAlignment="1">
      <alignment vertical="center"/>
    </xf>
    <xf numFmtId="0" fontId="9" fillId="3" borderId="65" xfId="0" applyFont="1" applyFill="1" applyBorder="1" applyAlignment="1">
      <alignment vertical="center"/>
    </xf>
    <xf numFmtId="0" fontId="9" fillId="3" borderId="103" xfId="0" applyFont="1" applyFill="1" applyBorder="1" applyAlignment="1">
      <alignment vertical="center"/>
    </xf>
    <xf numFmtId="0" fontId="10" fillId="3" borderId="90" xfId="0" applyFont="1" applyFill="1" applyBorder="1" applyAlignment="1">
      <alignment vertical="center"/>
    </xf>
    <xf numFmtId="0" fontId="9" fillId="3" borderId="91" xfId="0" applyFont="1" applyFill="1" applyBorder="1" applyAlignment="1">
      <alignment vertical="center"/>
    </xf>
    <xf numFmtId="176" fontId="12" fillId="4" borderId="35" xfId="0" applyNumberFormat="1" applyFont="1" applyFill="1" applyBorder="1" applyAlignment="1">
      <alignment horizontal="center" vertical="center"/>
    </xf>
    <xf numFmtId="176" fontId="12" fillId="4" borderId="31" xfId="0" applyNumberFormat="1" applyFont="1" applyFill="1" applyBorder="1" applyAlignment="1">
      <alignment horizontal="center" vertical="center"/>
    </xf>
    <xf numFmtId="176" fontId="12" fillId="4" borderId="32" xfId="0" applyNumberFormat="1" applyFont="1" applyFill="1" applyBorder="1" applyAlignment="1">
      <alignment horizontal="center" vertical="center"/>
    </xf>
    <xf numFmtId="176" fontId="12" fillId="4" borderId="75" xfId="0" applyNumberFormat="1" applyFont="1" applyFill="1" applyBorder="1" applyAlignment="1">
      <alignment horizontal="center" vertical="center"/>
    </xf>
    <xf numFmtId="176" fontId="12" fillId="4" borderId="74" xfId="0" applyNumberFormat="1" applyFont="1" applyFill="1" applyBorder="1" applyAlignment="1">
      <alignment horizontal="center" vertical="center"/>
    </xf>
    <xf numFmtId="176" fontId="12" fillId="4" borderId="42" xfId="0" applyNumberFormat="1" applyFont="1" applyFill="1" applyBorder="1" applyAlignment="1">
      <alignment horizontal="center" vertical="center"/>
    </xf>
    <xf numFmtId="176" fontId="12" fillId="4" borderId="38" xfId="0" applyNumberFormat="1" applyFont="1" applyFill="1" applyBorder="1" applyAlignment="1">
      <alignment horizontal="center" vertical="center"/>
    </xf>
    <xf numFmtId="176" fontId="12" fillId="4" borderId="39" xfId="0" applyNumberFormat="1" applyFont="1" applyFill="1" applyBorder="1" applyAlignment="1">
      <alignment horizontal="center" vertical="center"/>
    </xf>
    <xf numFmtId="176" fontId="12" fillId="4" borderId="79" xfId="0" applyNumberFormat="1" applyFont="1" applyFill="1" applyBorder="1" applyAlignment="1">
      <alignment horizontal="center" vertical="center"/>
    </xf>
    <xf numFmtId="176" fontId="12" fillId="4" borderId="78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9" fillId="6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/>
    </xf>
    <xf numFmtId="0" fontId="38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39" fillId="0" borderId="0" xfId="0" applyFont="1" applyFill="1" applyAlignment="1">
      <alignment vertical="center"/>
    </xf>
    <xf numFmtId="0" fontId="48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0" fontId="12" fillId="5" borderId="86" xfId="0" applyFont="1" applyFill="1" applyBorder="1" applyAlignment="1"/>
    <xf numFmtId="0" fontId="18" fillId="5" borderId="86" xfId="0" applyFont="1" applyFill="1" applyBorder="1" applyAlignment="1">
      <alignment horizontal="right"/>
    </xf>
    <xf numFmtId="0" fontId="12" fillId="7" borderId="86" xfId="0" applyFont="1" applyFill="1" applyBorder="1" applyAlignment="1">
      <alignment horizontal="right" vertical="center"/>
    </xf>
    <xf numFmtId="0" fontId="9" fillId="0" borderId="59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9" fillId="8" borderId="51" xfId="0" applyFont="1" applyFill="1" applyBorder="1" applyAlignment="1">
      <alignment vertical="center"/>
    </xf>
    <xf numFmtId="0" fontId="9" fillId="8" borderId="52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10" fillId="8" borderId="51" xfId="0" applyFont="1" applyFill="1" applyBorder="1" applyAlignment="1">
      <alignment vertical="center"/>
    </xf>
    <xf numFmtId="0" fontId="10" fillId="8" borderId="53" xfId="0" applyFont="1" applyFill="1" applyBorder="1" applyAlignment="1">
      <alignment vertical="center"/>
    </xf>
    <xf numFmtId="0" fontId="9" fillId="8" borderId="50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0" fontId="9" fillId="8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5" fillId="3" borderId="38" xfId="0" applyFont="1" applyFill="1" applyBorder="1" applyAlignment="1">
      <alignment vertical="center"/>
    </xf>
    <xf numFmtId="0" fontId="53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7" fillId="0" borderId="0" xfId="2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" fillId="0" borderId="0" xfId="3" applyFont="1" applyAlignment="1" applyProtection="1"/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9" borderId="0" xfId="0" applyFill="1"/>
    <xf numFmtId="0" fontId="33" fillId="0" borderId="0" xfId="0" applyFont="1"/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07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0" borderId="12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176" fontId="12" fillId="0" borderId="109" xfId="0" applyNumberFormat="1" applyFont="1" applyBorder="1" applyAlignment="1">
      <alignment horizontal="center" vertical="center"/>
    </xf>
    <xf numFmtId="176" fontId="12" fillId="0" borderId="108" xfId="0" applyNumberFormat="1" applyFont="1" applyBorder="1" applyAlignment="1">
      <alignment horizontal="center" vertical="center"/>
    </xf>
    <xf numFmtId="176" fontId="12" fillId="0" borderId="111" xfId="0" applyNumberFormat="1" applyFont="1" applyBorder="1" applyAlignment="1">
      <alignment horizontal="center" vertical="center"/>
    </xf>
    <xf numFmtId="176" fontId="12" fillId="0" borderId="110" xfId="0" applyNumberFormat="1" applyFont="1" applyBorder="1" applyAlignment="1">
      <alignment horizontal="center" vertical="center"/>
    </xf>
    <xf numFmtId="176" fontId="12" fillId="0" borderId="112" xfId="0" applyNumberFormat="1" applyFont="1" applyBorder="1" applyAlignment="1">
      <alignment horizontal="center" vertical="center"/>
    </xf>
    <xf numFmtId="176" fontId="12" fillId="0" borderId="113" xfId="0" applyNumberFormat="1" applyFont="1" applyBorder="1" applyAlignment="1">
      <alignment horizontal="center" vertical="center"/>
    </xf>
    <xf numFmtId="176" fontId="12" fillId="0" borderId="109" xfId="0" applyNumberFormat="1" applyFont="1" applyFill="1" applyBorder="1" applyAlignment="1">
      <alignment horizontal="center" vertical="center"/>
    </xf>
    <xf numFmtId="176" fontId="12" fillId="0" borderId="108" xfId="0" applyNumberFormat="1" applyFont="1" applyFill="1" applyBorder="1" applyAlignment="1">
      <alignment horizontal="center" vertical="center"/>
    </xf>
    <xf numFmtId="176" fontId="12" fillId="0" borderId="111" xfId="0" applyNumberFormat="1" applyFont="1" applyFill="1" applyBorder="1" applyAlignment="1">
      <alignment horizontal="center" vertical="center"/>
    </xf>
    <xf numFmtId="176" fontId="12" fillId="0" borderId="110" xfId="0" applyNumberFormat="1" applyFont="1" applyFill="1" applyBorder="1" applyAlignment="1">
      <alignment horizontal="center" vertical="center"/>
    </xf>
    <xf numFmtId="176" fontId="12" fillId="0" borderId="112" xfId="0" applyNumberFormat="1" applyFont="1" applyFill="1" applyBorder="1" applyAlignment="1">
      <alignment horizontal="center" vertical="center"/>
    </xf>
    <xf numFmtId="176" fontId="12" fillId="0" borderId="113" xfId="0" applyNumberFormat="1" applyFont="1" applyFill="1" applyBorder="1" applyAlignment="1">
      <alignment horizontal="center" vertical="center"/>
    </xf>
    <xf numFmtId="0" fontId="68" fillId="0" borderId="0" xfId="2" applyFont="1" applyAlignment="1">
      <alignment vertical="center"/>
    </xf>
    <xf numFmtId="0" fontId="61" fillId="0" borderId="0" xfId="2" applyFont="1" applyBorder="1" applyAlignment="1">
      <alignment horizontal="center" vertical="center"/>
    </xf>
    <xf numFmtId="0" fontId="69" fillId="0" borderId="6" xfId="2" applyFont="1" applyBorder="1" applyAlignment="1">
      <alignment horizontal="center" vertical="center"/>
    </xf>
    <xf numFmtId="0" fontId="46" fillId="0" borderId="7" xfId="2" applyFont="1" applyBorder="1" applyAlignment="1">
      <alignment horizontal="center" vertical="center"/>
    </xf>
    <xf numFmtId="0" fontId="46" fillId="0" borderId="10" xfId="2" applyFont="1" applyBorder="1" applyAlignment="1">
      <alignment horizontal="center" vertical="center"/>
    </xf>
    <xf numFmtId="0" fontId="7" fillId="0" borderId="10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1" xfId="2" applyFont="1" applyBorder="1" applyAlignment="1">
      <alignment horizontal="center" vertical="center"/>
    </xf>
    <xf numFmtId="0" fontId="68" fillId="0" borderId="10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0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99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9" fillId="0" borderId="8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52" fillId="6" borderId="0" xfId="0" applyFont="1" applyFill="1" applyBorder="1" applyAlignment="1" applyProtection="1">
      <alignment horizontal="center" vertical="center"/>
    </xf>
    <xf numFmtId="0" fontId="50" fillId="0" borderId="0" xfId="3" applyFont="1" applyFill="1" applyAlignment="1" applyProtection="1">
      <alignment horizontal="center"/>
    </xf>
    <xf numFmtId="0" fontId="59" fillId="0" borderId="0" xfId="4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/>
    </xf>
    <xf numFmtId="0" fontId="66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 applyProtection="1">
      <alignment horizontal="left" vertical="center"/>
      <protection locked="0"/>
    </xf>
    <xf numFmtId="0" fontId="7" fillId="0" borderId="62" xfId="0" applyFont="1" applyFill="1" applyBorder="1" applyAlignment="1" applyProtection="1">
      <alignment horizontal="left" vertical="center"/>
      <protection locked="0"/>
    </xf>
    <xf numFmtId="0" fontId="7" fillId="0" borderId="97" xfId="0" applyFont="1" applyFill="1" applyBorder="1" applyAlignment="1" applyProtection="1">
      <alignment horizontal="left" vertical="center"/>
      <protection locked="0"/>
    </xf>
    <xf numFmtId="177" fontId="10" fillId="0" borderId="45" xfId="0" applyNumberFormat="1" applyFont="1" applyFill="1" applyBorder="1" applyAlignment="1" applyProtection="1">
      <alignment horizontal="left" vertical="center"/>
      <protection locked="0"/>
    </xf>
    <xf numFmtId="177" fontId="9" fillId="0" borderId="98" xfId="0" applyNumberFormat="1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8" fillId="0" borderId="99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wrapText="1" shrinkToFit="1"/>
    </xf>
    <xf numFmtId="0" fontId="12" fillId="3" borderId="26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0" fontId="21" fillId="0" borderId="99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176" fontId="12" fillId="0" borderId="70" xfId="0" applyNumberFormat="1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176" fontId="12" fillId="7" borderId="54" xfId="0" applyNumberFormat="1" applyFont="1" applyFill="1" applyBorder="1" applyAlignment="1">
      <alignment horizontal="center" vertical="center"/>
    </xf>
    <xf numFmtId="0" fontId="12" fillId="7" borderId="55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38" fontId="17" fillId="7" borderId="86" xfId="1" applyFont="1" applyFill="1" applyBorder="1" applyAlignment="1">
      <alignment horizontal="center"/>
    </xf>
    <xf numFmtId="0" fontId="12" fillId="3" borderId="6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7" fillId="0" borderId="85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10" fillId="0" borderId="87" xfId="0" applyFont="1" applyFill="1" applyBorder="1" applyAlignment="1" applyProtection="1">
      <alignment horizontal="center" vertical="center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9" fillId="0" borderId="10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5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95" xfId="0" applyFont="1" applyFill="1" applyBorder="1" applyAlignment="1" applyProtection="1">
      <alignment vertical="center"/>
      <protection locked="0"/>
    </xf>
    <xf numFmtId="0" fontId="14" fillId="0" borderId="96" xfId="0" applyFont="1" applyFill="1" applyBorder="1" applyAlignment="1" applyProtection="1">
      <alignment vertical="center"/>
      <protection locked="0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6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68" fillId="0" borderId="11" xfId="2" applyFont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 2" xfId="3" xr:uid="{00000000-0005-0000-0000-000003000000}"/>
    <cellStyle name="標準 3" xfId="2" xr:uid="{00000000-0005-0000-0000-000004000000}"/>
  </cellStyles>
  <dxfs count="12">
    <dxf>
      <font>
        <b val="0"/>
        <i val="0"/>
        <color theme="0"/>
      </font>
      <fill>
        <patternFill patternType="none">
          <bgColor auto="1"/>
        </patternFill>
      </fill>
    </dxf>
    <dxf>
      <font>
        <b/>
        <i val="0"/>
        <color rgb="FFFF00FF"/>
      </font>
    </dxf>
    <dxf>
      <font>
        <b/>
        <i val="0"/>
        <color rgb="FFFF00FF"/>
      </font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9</xdr:row>
      <xdr:rowOff>28575</xdr:rowOff>
    </xdr:from>
    <xdr:to>
      <xdr:col>9</xdr:col>
      <xdr:colOff>180974</xdr:colOff>
      <xdr:row>9</xdr:row>
      <xdr:rowOff>180975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876674" y="1952625"/>
          <a:ext cx="16192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workshop.kanto@m-bkanto.org?subject=&#25216;&#33021;&#26908;&#23450;&#35611;&#32722;&#20250;&#12288;&#21442;&#21152;&#30003;&#36796;&#12415;" TargetMode="External"/><Relationship Id="rId1" Type="http://schemas.openxmlformats.org/officeDocument/2006/relationships/hyperlink" Target="mailto:super-marching.kanto@m-bkanto.org?subject=&#38306;&#26481;&#12473;&#12540;&#12497;&#12540;&#12510;&#12540;&#12481;&#12531;&#12464;%20&#20986;&#22580;&#30003;&#36796;&#26360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86"/>
  <sheetViews>
    <sheetView showGridLines="0" tabSelected="1" zoomScale="110" zoomScaleNormal="110" workbookViewId="0">
      <selection activeCell="I14" sqref="I14"/>
    </sheetView>
  </sheetViews>
  <sheetFormatPr defaultColWidth="0" defaultRowHeight="16.5" customHeight="1" zeroHeight="1"/>
  <cols>
    <col min="1" max="1" width="3.81640625" style="193" customWidth="1"/>
    <col min="2" max="2" width="1.81640625" style="193" customWidth="1"/>
    <col min="3" max="12" width="8.08984375" style="193" customWidth="1"/>
    <col min="13" max="13" width="0" style="193" hidden="1" customWidth="1"/>
    <col min="14" max="16384" width="8" style="193" hidden="1"/>
  </cols>
  <sheetData>
    <row r="1" spans="1:3" ht="24">
      <c r="A1" s="227" t="s">
        <v>166</v>
      </c>
    </row>
    <row r="2" spans="1:3" ht="9" customHeight="1"/>
    <row r="3" spans="1:3" ht="25.5" customHeight="1">
      <c r="A3" s="194" t="s">
        <v>118</v>
      </c>
      <c r="B3" s="193" t="s">
        <v>107</v>
      </c>
    </row>
    <row r="4" spans="1:3" ht="15.6" customHeight="1">
      <c r="A4" s="194" t="s">
        <v>118</v>
      </c>
      <c r="B4" s="193" t="s">
        <v>119</v>
      </c>
    </row>
    <row r="5" spans="1:3" ht="18" customHeight="1"/>
    <row r="6" spans="1:3" ht="25.5" customHeight="1">
      <c r="A6" s="230" t="s">
        <v>126</v>
      </c>
    </row>
    <row r="7" spans="1:3" ht="4.5" customHeight="1"/>
    <row r="8" spans="1:3" ht="25.5" customHeight="1">
      <c r="A8" s="193">
        <v>1</v>
      </c>
      <c r="B8" s="193" t="s">
        <v>108</v>
      </c>
      <c r="C8" s="195" t="s">
        <v>124</v>
      </c>
    </row>
    <row r="9" spans="1:3" ht="4.5" customHeight="1"/>
    <row r="10" spans="1:3" ht="25.5" customHeight="1">
      <c r="A10" s="193">
        <v>2</v>
      </c>
      <c r="B10" s="193" t="s">
        <v>108</v>
      </c>
      <c r="C10" s="193" t="s">
        <v>123</v>
      </c>
    </row>
    <row r="11" spans="1:3" ht="4.5" customHeight="1"/>
    <row r="12" spans="1:3" ht="25.5" customHeight="1">
      <c r="A12" s="193">
        <v>3</v>
      </c>
      <c r="B12" s="193" t="s">
        <v>108</v>
      </c>
      <c r="C12" s="195" t="s">
        <v>125</v>
      </c>
    </row>
    <row r="13" spans="1:3" ht="4.5" customHeight="1"/>
    <row r="14" spans="1:3" ht="25.5" customHeight="1">
      <c r="A14" s="193">
        <v>4</v>
      </c>
      <c r="B14" s="193" t="s">
        <v>108</v>
      </c>
      <c r="C14" s="266" t="s">
        <v>167</v>
      </c>
    </row>
    <row r="15" spans="1:3" ht="15" customHeight="1"/>
    <row r="16" spans="1:3" ht="25.5" customHeight="1">
      <c r="A16" s="195" t="s">
        <v>127</v>
      </c>
    </row>
    <row r="17" spans="1:3" ht="4.5" customHeight="1"/>
    <row r="18" spans="1:3" ht="25.5" customHeight="1">
      <c r="A18" s="193">
        <v>1</v>
      </c>
      <c r="B18" s="193" t="s">
        <v>108</v>
      </c>
      <c r="C18" s="195" t="s">
        <v>128</v>
      </c>
    </row>
    <row r="19" spans="1:3" ht="4.5" customHeight="1"/>
    <row r="20" spans="1:3" ht="25.5" customHeight="1">
      <c r="A20" s="193">
        <v>2</v>
      </c>
      <c r="B20" s="193" t="s">
        <v>108</v>
      </c>
      <c r="C20" s="193" t="s">
        <v>117</v>
      </c>
    </row>
    <row r="21" spans="1:3" ht="4.5" customHeight="1"/>
    <row r="22" spans="1:3" ht="25.5" customHeight="1">
      <c r="A22" s="193">
        <v>3</v>
      </c>
      <c r="B22" s="193" t="s">
        <v>108</v>
      </c>
      <c r="C22" s="193" t="s">
        <v>122</v>
      </c>
    </row>
    <row r="23" spans="1:3" ht="4.5" customHeight="1"/>
    <row r="24" spans="1:3" ht="25.5" customHeight="1">
      <c r="A24" s="193">
        <v>4</v>
      </c>
      <c r="B24" s="193" t="s">
        <v>108</v>
      </c>
      <c r="C24" s="193" t="s">
        <v>120</v>
      </c>
    </row>
    <row r="25" spans="1:3" ht="4.5" customHeight="1"/>
    <row r="26" spans="1:3" ht="25.5" customHeight="1">
      <c r="A26" s="193">
        <v>5</v>
      </c>
      <c r="B26" s="193" t="s">
        <v>108</v>
      </c>
      <c r="C26" s="193" t="s">
        <v>136</v>
      </c>
    </row>
    <row r="27" spans="1:3" ht="25.5" customHeight="1">
      <c r="C27" s="228" t="s">
        <v>129</v>
      </c>
    </row>
    <row r="28" spans="1:3" ht="4.5" customHeight="1"/>
    <row r="29" spans="1:3" ht="25.5" customHeight="1">
      <c r="C29" s="229" t="s">
        <v>130</v>
      </c>
    </row>
    <row r="30" spans="1:3" ht="25.5" customHeight="1"/>
    <row r="31" spans="1:3" ht="25.5" customHeight="1">
      <c r="A31" s="193" t="s">
        <v>134</v>
      </c>
    </row>
    <row r="32" spans="1:3" ht="25.5" customHeight="1">
      <c r="A32" s="195" t="s">
        <v>135</v>
      </c>
    </row>
    <row r="33" spans="1:12" ht="25.5" customHeight="1">
      <c r="A33" s="193" t="s">
        <v>121</v>
      </c>
    </row>
    <row r="34" spans="1:12" ht="6" customHeight="1" thickBot="1"/>
    <row r="35" spans="1:12" ht="21" customHeight="1">
      <c r="D35" s="268" t="s">
        <v>173</v>
      </c>
      <c r="E35" s="269"/>
      <c r="F35" s="269"/>
      <c r="G35" s="269"/>
      <c r="H35" s="269"/>
      <c r="I35" s="269"/>
      <c r="J35" s="270"/>
    </row>
    <row r="36" spans="1:12" ht="16.5" customHeight="1">
      <c r="D36" s="271" t="s">
        <v>109</v>
      </c>
      <c r="E36" s="272"/>
      <c r="F36" s="272"/>
      <c r="G36" s="272"/>
      <c r="H36" s="272"/>
      <c r="I36" s="272"/>
      <c r="J36" s="273"/>
    </row>
    <row r="37" spans="1:12" ht="16.5" customHeight="1">
      <c r="D37" s="274" t="s">
        <v>169</v>
      </c>
      <c r="E37" s="272"/>
      <c r="F37" s="272"/>
      <c r="G37" s="272"/>
      <c r="H37" s="272"/>
      <c r="I37" s="272"/>
      <c r="J37" s="273"/>
    </row>
    <row r="38" spans="1:12" ht="16.5" customHeight="1">
      <c r="D38" s="271" t="s">
        <v>174</v>
      </c>
      <c r="E38" s="272"/>
      <c r="F38" s="272"/>
      <c r="G38" s="272"/>
      <c r="H38" s="272"/>
      <c r="I38" s="272"/>
      <c r="J38" s="273"/>
    </row>
    <row r="39" spans="1:12" ht="16.5" customHeight="1" thickBot="1">
      <c r="D39" s="547" t="s">
        <v>110</v>
      </c>
      <c r="E39" s="275"/>
      <c r="F39" s="275"/>
      <c r="G39" s="275"/>
      <c r="H39" s="275"/>
      <c r="I39" s="275"/>
      <c r="J39" s="276"/>
    </row>
    <row r="40" spans="1:12" ht="4.95" customHeight="1">
      <c r="D40" s="244"/>
      <c r="E40" s="244"/>
      <c r="F40" s="244"/>
      <c r="G40" s="244"/>
      <c r="H40" s="244"/>
      <c r="I40" s="244"/>
      <c r="J40" s="244"/>
    </row>
    <row r="41" spans="1:12" ht="31.2" customHeight="1">
      <c r="A41" s="267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</row>
    <row r="42" spans="1:12" ht="16.5" customHeight="1"/>
    <row r="43" spans="1:12" ht="16.5" customHeight="1"/>
    <row r="44" spans="1:12" ht="16.5" customHeight="1"/>
    <row r="45" spans="1:12" ht="16.5" customHeight="1"/>
    <row r="46" spans="1:12" ht="16.5" customHeight="1"/>
    <row r="47" spans="1:12" ht="16.5" customHeight="1"/>
    <row r="48" spans="1:12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</sheetData>
  <sheetProtection selectLockedCells="1"/>
  <mergeCells count="6">
    <mergeCell ref="A41:L41"/>
    <mergeCell ref="D35:J35"/>
    <mergeCell ref="D36:J36"/>
    <mergeCell ref="D37:J37"/>
    <mergeCell ref="D38:J38"/>
    <mergeCell ref="D39:J39"/>
  </mergeCells>
  <phoneticPr fontId="2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R50"/>
  <sheetViews>
    <sheetView showGridLines="0" view="pageBreakPreview" topLeftCell="A25" zoomScaleNormal="100" zoomScaleSheetLayoutView="100" workbookViewId="0">
      <selection activeCell="A9" sqref="A9:XFD9"/>
    </sheetView>
  </sheetViews>
  <sheetFormatPr defaultColWidth="8.90625" defaultRowHeight="15"/>
  <cols>
    <col min="1" max="1" width="5" style="7" customWidth="1"/>
    <col min="2" max="3" width="5" style="29" customWidth="1"/>
    <col min="4" max="10" width="5" style="7" customWidth="1"/>
    <col min="11" max="11" width="5" style="29" customWidth="1"/>
    <col min="12" max="14" width="5" style="7" customWidth="1"/>
    <col min="15" max="15" width="2.90625" style="7" customWidth="1"/>
    <col min="16" max="16" width="5" style="7" customWidth="1"/>
    <col min="17" max="17" width="2.90625" style="7" customWidth="1"/>
    <col min="18" max="29" width="5.453125" style="7" customWidth="1"/>
    <col min="30" max="31" width="8.90625" style="7"/>
    <col min="32" max="32" width="3.08984375" style="7" bestFit="1" customWidth="1"/>
    <col min="33" max="45" width="4.90625" style="7" bestFit="1" customWidth="1"/>
    <col min="46" max="16384" width="8.90625" style="7"/>
  </cols>
  <sheetData>
    <row r="1" spans="1:18" s="2" customFormat="1" ht="15.75" customHeight="1">
      <c r="A1" s="277"/>
      <c r="B1" s="277"/>
      <c r="C1" s="1"/>
      <c r="K1" s="3"/>
      <c r="L1" s="278" t="s">
        <v>171</v>
      </c>
      <c r="M1" s="278"/>
      <c r="O1" s="2" t="s">
        <v>0</v>
      </c>
      <c r="Q1" s="2" t="s">
        <v>1</v>
      </c>
    </row>
    <row r="2" spans="1:18" s="2" customFormat="1" ht="30.75" customHeight="1" thickBot="1">
      <c r="A2" s="279" t="s">
        <v>170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18" ht="25.5" customHeight="1" thickBot="1">
      <c r="A3" s="4" t="s">
        <v>2</v>
      </c>
      <c r="B3" s="280" t="s">
        <v>3</v>
      </c>
      <c r="C3" s="280"/>
      <c r="D3" s="280"/>
      <c r="E3" s="280"/>
      <c r="F3" s="280"/>
      <c r="G3" s="280"/>
      <c r="H3" s="280"/>
      <c r="I3" s="280"/>
      <c r="J3" s="281"/>
      <c r="K3" s="5" t="s">
        <v>4</v>
      </c>
      <c r="L3" s="280" t="s">
        <v>3</v>
      </c>
      <c r="M3" s="280"/>
      <c r="N3" s="280"/>
      <c r="O3" s="280"/>
      <c r="P3" s="280"/>
      <c r="Q3" s="282"/>
      <c r="R3" s="6"/>
    </row>
    <row r="4" spans="1:18" ht="3" customHeight="1" thickBot="1">
      <c r="A4" s="6"/>
      <c r="B4" s="166"/>
      <c r="C4" s="166"/>
      <c r="D4" s="6"/>
      <c r="E4" s="6"/>
      <c r="F4" s="6"/>
      <c r="G4" s="6"/>
      <c r="H4" s="6"/>
      <c r="I4" s="6"/>
      <c r="J4" s="6"/>
      <c r="K4" s="166"/>
      <c r="L4" s="6"/>
      <c r="M4" s="6"/>
      <c r="N4" s="6"/>
      <c r="O4" s="6"/>
      <c r="P4" s="6"/>
      <c r="Q4" s="6"/>
    </row>
    <row r="5" spans="1:18" ht="22.5" customHeight="1">
      <c r="A5" s="283" t="s">
        <v>5</v>
      </c>
      <c r="B5" s="284"/>
      <c r="C5" s="285"/>
      <c r="D5" s="232" t="s">
        <v>6</v>
      </c>
      <c r="E5" s="292"/>
      <c r="F5" s="292"/>
      <c r="G5" s="292"/>
      <c r="H5" s="293"/>
      <c r="I5" s="233" t="s">
        <v>7</v>
      </c>
      <c r="J5" s="292"/>
      <c r="K5" s="292"/>
      <c r="L5" s="293"/>
      <c r="M5" s="233" t="s">
        <v>8</v>
      </c>
      <c r="N5" s="292"/>
      <c r="O5" s="292"/>
      <c r="P5" s="292"/>
      <c r="Q5" s="294"/>
      <c r="R5" s="6"/>
    </row>
    <row r="6" spans="1:18" ht="22.5" customHeight="1">
      <c r="A6" s="286"/>
      <c r="B6" s="287"/>
      <c r="C6" s="288"/>
      <c r="D6" s="234" t="s">
        <v>131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8"/>
      <c r="R6" s="6"/>
    </row>
    <row r="7" spans="1:18" ht="22.5" customHeight="1" thickBot="1">
      <c r="A7" s="289"/>
      <c r="B7" s="290"/>
      <c r="C7" s="291"/>
      <c r="D7" s="246" t="s">
        <v>161</v>
      </c>
      <c r="E7" s="295" t="s">
        <v>162</v>
      </c>
      <c r="F7" s="296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2"/>
      <c r="R7" s="6"/>
    </row>
    <row r="8" spans="1:18" ht="7.5" customHeight="1" thickBot="1">
      <c r="A8" s="6"/>
      <c r="B8" s="166"/>
      <c r="C8" s="166"/>
      <c r="D8" s="6"/>
      <c r="E8" s="6"/>
      <c r="F8" s="6"/>
      <c r="G8" s="6"/>
      <c r="H8" s="6"/>
      <c r="I8" s="6"/>
      <c r="J8" s="6"/>
      <c r="K8" s="166"/>
      <c r="L8" s="6"/>
      <c r="M8" s="6"/>
      <c r="N8" s="8"/>
      <c r="O8" s="8"/>
      <c r="P8" s="8"/>
      <c r="Q8" s="8"/>
    </row>
    <row r="9" spans="1:18" ht="25.8" thickBot="1">
      <c r="A9" s="9" t="s">
        <v>10</v>
      </c>
      <c r="B9" s="10" t="s">
        <v>11</v>
      </c>
      <c r="C9" s="177" t="s">
        <v>12</v>
      </c>
      <c r="D9" s="313" t="s">
        <v>13</v>
      </c>
      <c r="E9" s="314"/>
      <c r="F9" s="314"/>
      <c r="G9" s="315" t="s">
        <v>14</v>
      </c>
      <c r="H9" s="314"/>
      <c r="I9" s="316"/>
      <c r="J9" s="10" t="s">
        <v>15</v>
      </c>
      <c r="K9" s="11" t="s">
        <v>16</v>
      </c>
      <c r="L9" s="10" t="s">
        <v>17</v>
      </c>
      <c r="M9" s="177" t="s">
        <v>18</v>
      </c>
      <c r="N9" s="317" t="s">
        <v>19</v>
      </c>
      <c r="O9" s="318"/>
      <c r="P9" s="317" t="s">
        <v>20</v>
      </c>
      <c r="Q9" s="319"/>
      <c r="R9" s="6"/>
    </row>
    <row r="10" spans="1:18" ht="15.75" customHeight="1" thickTop="1" thickBot="1">
      <c r="A10" s="12" t="s">
        <v>21</v>
      </c>
      <c r="B10" s="179" t="s">
        <v>22</v>
      </c>
      <c r="C10" s="178">
        <v>2</v>
      </c>
      <c r="D10" s="320" t="s">
        <v>23</v>
      </c>
      <c r="E10" s="321"/>
      <c r="F10" s="321"/>
      <c r="G10" s="322" t="s">
        <v>24</v>
      </c>
      <c r="H10" s="321"/>
      <c r="I10" s="323"/>
      <c r="J10" s="13" t="s">
        <v>25</v>
      </c>
      <c r="K10" s="179" t="s">
        <v>26</v>
      </c>
      <c r="L10" s="179">
        <v>3</v>
      </c>
      <c r="M10" s="179" t="s">
        <v>27</v>
      </c>
      <c r="N10" s="324"/>
      <c r="O10" s="324"/>
      <c r="P10" s="324"/>
      <c r="Q10" s="325"/>
      <c r="R10" s="6"/>
    </row>
    <row r="11" spans="1:18" ht="18.75" customHeight="1" thickTop="1">
      <c r="A11" s="14">
        <v>1</v>
      </c>
      <c r="B11" s="176"/>
      <c r="C11" s="164"/>
      <c r="D11" s="299"/>
      <c r="E11" s="300"/>
      <c r="F11" s="300"/>
      <c r="G11" s="301"/>
      <c r="H11" s="300"/>
      <c r="I11" s="302"/>
      <c r="J11" s="15" t="s">
        <v>25</v>
      </c>
      <c r="K11" s="176"/>
      <c r="L11" s="16"/>
      <c r="M11" s="16"/>
      <c r="N11" s="303"/>
      <c r="O11" s="303"/>
      <c r="P11" s="303"/>
      <c r="Q11" s="304"/>
      <c r="R11" s="6"/>
    </row>
    <row r="12" spans="1:18" ht="18.75" customHeight="1">
      <c r="A12" s="167">
        <v>2</v>
      </c>
      <c r="B12" s="175"/>
      <c r="C12" s="174"/>
      <c r="D12" s="305"/>
      <c r="E12" s="306"/>
      <c r="F12" s="306"/>
      <c r="G12" s="307"/>
      <c r="H12" s="306"/>
      <c r="I12" s="308"/>
      <c r="J12" s="15" t="s">
        <v>25</v>
      </c>
      <c r="K12" s="175"/>
      <c r="L12" s="17"/>
      <c r="M12" s="17"/>
      <c r="N12" s="309"/>
      <c r="O12" s="309"/>
      <c r="P12" s="309"/>
      <c r="Q12" s="310"/>
      <c r="R12" s="6"/>
    </row>
    <row r="13" spans="1:18" ht="18.75" customHeight="1">
      <c r="A13" s="167">
        <v>3</v>
      </c>
      <c r="B13" s="175"/>
      <c r="C13" s="174"/>
      <c r="D13" s="305"/>
      <c r="E13" s="306"/>
      <c r="F13" s="306"/>
      <c r="G13" s="307"/>
      <c r="H13" s="306"/>
      <c r="I13" s="308"/>
      <c r="J13" s="15" t="s">
        <v>25</v>
      </c>
      <c r="K13" s="175"/>
      <c r="L13" s="17"/>
      <c r="M13" s="17"/>
      <c r="N13" s="309"/>
      <c r="O13" s="309"/>
      <c r="P13" s="309"/>
      <c r="Q13" s="310"/>
      <c r="R13" s="6"/>
    </row>
    <row r="14" spans="1:18" ht="18.75" customHeight="1">
      <c r="A14" s="167">
        <v>4</v>
      </c>
      <c r="B14" s="175"/>
      <c r="C14" s="174" t="s">
        <v>28</v>
      </c>
      <c r="D14" s="305"/>
      <c r="E14" s="306"/>
      <c r="F14" s="306"/>
      <c r="G14" s="307"/>
      <c r="H14" s="306"/>
      <c r="I14" s="308"/>
      <c r="J14" s="15" t="s">
        <v>25</v>
      </c>
      <c r="K14" s="175"/>
      <c r="L14" s="17"/>
      <c r="M14" s="17"/>
      <c r="N14" s="309"/>
      <c r="O14" s="309"/>
      <c r="P14" s="309"/>
      <c r="Q14" s="310"/>
      <c r="R14" s="6"/>
    </row>
    <row r="15" spans="1:18" ht="18.75" customHeight="1">
      <c r="A15" s="167">
        <v>5</v>
      </c>
      <c r="B15" s="175"/>
      <c r="C15" s="174"/>
      <c r="D15" s="305"/>
      <c r="E15" s="306"/>
      <c r="F15" s="306"/>
      <c r="G15" s="307"/>
      <c r="H15" s="306"/>
      <c r="I15" s="308"/>
      <c r="J15" s="15" t="s">
        <v>25</v>
      </c>
      <c r="K15" s="175"/>
      <c r="L15" s="17"/>
      <c r="M15" s="17"/>
      <c r="N15" s="309"/>
      <c r="O15" s="309"/>
      <c r="P15" s="309"/>
      <c r="Q15" s="310"/>
      <c r="R15" s="6"/>
    </row>
    <row r="16" spans="1:18" ht="18.75" customHeight="1">
      <c r="A16" s="167">
        <v>6</v>
      </c>
      <c r="B16" s="175"/>
      <c r="C16" s="174"/>
      <c r="D16" s="305"/>
      <c r="E16" s="306"/>
      <c r="F16" s="306"/>
      <c r="G16" s="307"/>
      <c r="H16" s="306"/>
      <c r="I16" s="308"/>
      <c r="J16" s="15" t="s">
        <v>25</v>
      </c>
      <c r="K16" s="175"/>
      <c r="L16" s="17"/>
      <c r="M16" s="17"/>
      <c r="N16" s="309"/>
      <c r="O16" s="309"/>
      <c r="P16" s="309"/>
      <c r="Q16" s="310"/>
      <c r="R16" s="6"/>
    </row>
    <row r="17" spans="1:18" ht="18.75" customHeight="1">
      <c r="A17" s="167">
        <v>7</v>
      </c>
      <c r="B17" s="175"/>
      <c r="C17" s="174"/>
      <c r="D17" s="305"/>
      <c r="E17" s="306"/>
      <c r="F17" s="306"/>
      <c r="G17" s="307"/>
      <c r="H17" s="306"/>
      <c r="I17" s="308"/>
      <c r="J17" s="15" t="s">
        <v>25</v>
      </c>
      <c r="K17" s="175"/>
      <c r="L17" s="17"/>
      <c r="M17" s="17"/>
      <c r="N17" s="309"/>
      <c r="O17" s="309"/>
      <c r="P17" s="309"/>
      <c r="Q17" s="310"/>
      <c r="R17" s="6"/>
    </row>
    <row r="18" spans="1:18" ht="18.75" customHeight="1">
      <c r="A18" s="167">
        <v>8</v>
      </c>
      <c r="B18" s="175"/>
      <c r="C18" s="174"/>
      <c r="D18" s="305"/>
      <c r="E18" s="306"/>
      <c r="F18" s="306"/>
      <c r="G18" s="307"/>
      <c r="H18" s="306"/>
      <c r="I18" s="308"/>
      <c r="J18" s="15" t="s">
        <v>25</v>
      </c>
      <c r="K18" s="175"/>
      <c r="L18" s="17"/>
      <c r="M18" s="17"/>
      <c r="N18" s="309"/>
      <c r="O18" s="309"/>
      <c r="P18" s="309"/>
      <c r="Q18" s="310"/>
      <c r="R18" s="6"/>
    </row>
    <row r="19" spans="1:18" ht="18.75" customHeight="1">
      <c r="A19" s="167">
        <v>9</v>
      </c>
      <c r="B19" s="175"/>
      <c r="C19" s="174"/>
      <c r="D19" s="305"/>
      <c r="E19" s="306"/>
      <c r="F19" s="306"/>
      <c r="G19" s="307"/>
      <c r="H19" s="306"/>
      <c r="I19" s="308"/>
      <c r="J19" s="15" t="s">
        <v>25</v>
      </c>
      <c r="K19" s="175"/>
      <c r="L19" s="17"/>
      <c r="M19" s="17"/>
      <c r="N19" s="309"/>
      <c r="O19" s="309"/>
      <c r="P19" s="309"/>
      <c r="Q19" s="310"/>
      <c r="R19" s="6"/>
    </row>
    <row r="20" spans="1:18" ht="18.75" customHeight="1">
      <c r="A20" s="167">
        <v>10</v>
      </c>
      <c r="B20" s="175"/>
      <c r="C20" s="174"/>
      <c r="D20" s="305"/>
      <c r="E20" s="306"/>
      <c r="F20" s="306"/>
      <c r="G20" s="307"/>
      <c r="H20" s="306"/>
      <c r="I20" s="308"/>
      <c r="J20" s="15" t="s">
        <v>25</v>
      </c>
      <c r="K20" s="175"/>
      <c r="L20" s="17"/>
      <c r="M20" s="17"/>
      <c r="N20" s="309"/>
      <c r="O20" s="309"/>
      <c r="P20" s="309"/>
      <c r="Q20" s="310"/>
      <c r="R20" s="6"/>
    </row>
    <row r="21" spans="1:18" ht="18.75" customHeight="1">
      <c r="A21" s="167">
        <v>11</v>
      </c>
      <c r="B21" s="175"/>
      <c r="C21" s="174"/>
      <c r="D21" s="305"/>
      <c r="E21" s="306"/>
      <c r="F21" s="306"/>
      <c r="G21" s="307"/>
      <c r="H21" s="306"/>
      <c r="I21" s="308"/>
      <c r="J21" s="15" t="s">
        <v>25</v>
      </c>
      <c r="K21" s="175"/>
      <c r="L21" s="17"/>
      <c r="M21" s="17"/>
      <c r="N21" s="309"/>
      <c r="O21" s="309"/>
      <c r="P21" s="309"/>
      <c r="Q21" s="310"/>
      <c r="R21" s="6"/>
    </row>
    <row r="22" spans="1:18" ht="18.75" customHeight="1">
      <c r="A22" s="167">
        <v>12</v>
      </c>
      <c r="B22" s="175"/>
      <c r="C22" s="174"/>
      <c r="D22" s="305"/>
      <c r="E22" s="306"/>
      <c r="F22" s="306"/>
      <c r="G22" s="307"/>
      <c r="H22" s="306"/>
      <c r="I22" s="308"/>
      <c r="J22" s="15" t="s">
        <v>25</v>
      </c>
      <c r="K22" s="175"/>
      <c r="L22" s="17"/>
      <c r="M22" s="17"/>
      <c r="N22" s="309"/>
      <c r="O22" s="309"/>
      <c r="P22" s="309"/>
      <c r="Q22" s="310"/>
      <c r="R22" s="6"/>
    </row>
    <row r="23" spans="1:18" ht="18.75" customHeight="1">
      <c r="A23" s="167">
        <v>13</v>
      </c>
      <c r="B23" s="175"/>
      <c r="C23" s="174"/>
      <c r="D23" s="305"/>
      <c r="E23" s="306"/>
      <c r="F23" s="306"/>
      <c r="G23" s="307"/>
      <c r="H23" s="306"/>
      <c r="I23" s="308"/>
      <c r="J23" s="15" t="s">
        <v>25</v>
      </c>
      <c r="K23" s="175"/>
      <c r="L23" s="17"/>
      <c r="M23" s="17"/>
      <c r="N23" s="309"/>
      <c r="O23" s="309"/>
      <c r="P23" s="309"/>
      <c r="Q23" s="310"/>
      <c r="R23" s="6"/>
    </row>
    <row r="24" spans="1:18" ht="18.75" customHeight="1">
      <c r="A24" s="167">
        <v>14</v>
      </c>
      <c r="B24" s="175"/>
      <c r="C24" s="174"/>
      <c r="D24" s="305"/>
      <c r="E24" s="306"/>
      <c r="F24" s="306"/>
      <c r="G24" s="307"/>
      <c r="H24" s="306"/>
      <c r="I24" s="308"/>
      <c r="J24" s="15" t="s">
        <v>25</v>
      </c>
      <c r="K24" s="175"/>
      <c r="L24" s="17"/>
      <c r="M24" s="17"/>
      <c r="N24" s="309"/>
      <c r="O24" s="309"/>
      <c r="P24" s="309"/>
      <c r="Q24" s="310"/>
      <c r="R24" s="6"/>
    </row>
    <row r="25" spans="1:18" ht="18.75" customHeight="1" thickBot="1">
      <c r="A25" s="169">
        <v>15</v>
      </c>
      <c r="B25" s="173"/>
      <c r="C25" s="172"/>
      <c r="D25" s="328"/>
      <c r="E25" s="329"/>
      <c r="F25" s="329"/>
      <c r="G25" s="330"/>
      <c r="H25" s="329"/>
      <c r="I25" s="331"/>
      <c r="J25" s="18" t="s">
        <v>25</v>
      </c>
      <c r="K25" s="173"/>
      <c r="L25" s="19"/>
      <c r="M25" s="19"/>
      <c r="N25" s="332"/>
      <c r="O25" s="332"/>
      <c r="P25" s="332"/>
      <c r="Q25" s="333"/>
      <c r="R25" s="6"/>
    </row>
    <row r="26" spans="1:18" ht="18.75" customHeight="1" thickBot="1">
      <c r="A26" s="20"/>
      <c r="B26" s="20"/>
      <c r="C26" s="20"/>
      <c r="D26" s="20"/>
      <c r="E26" s="20"/>
      <c r="F26" s="20"/>
      <c r="G26" s="20"/>
      <c r="H26" s="6"/>
      <c r="I26" s="6"/>
      <c r="J26" s="6"/>
      <c r="K26" s="6"/>
      <c r="L26" s="165" t="s">
        <v>29</v>
      </c>
      <c r="M26" s="21"/>
      <c r="N26" s="334"/>
      <c r="O26" s="334"/>
      <c r="P26" s="334"/>
      <c r="Q26" s="335"/>
      <c r="R26" s="6"/>
    </row>
    <row r="27" spans="1:18" ht="15.6" thickBot="1">
      <c r="A27" s="236"/>
      <c r="B27" s="22"/>
      <c r="C27" s="22"/>
      <c r="D27" s="22"/>
      <c r="E27" s="22"/>
      <c r="F27" s="22"/>
      <c r="G27" s="22"/>
      <c r="H27" s="6"/>
      <c r="I27" s="6"/>
      <c r="J27" s="6"/>
      <c r="K27" s="171"/>
      <c r="L27" s="23"/>
      <c r="M27" s="24" t="s">
        <v>30</v>
      </c>
      <c r="N27" s="326" t="s">
        <v>31</v>
      </c>
      <c r="O27" s="326"/>
      <c r="P27" s="327"/>
      <c r="Q27" s="327"/>
    </row>
    <row r="28" spans="1:18" ht="18.75" customHeight="1" thickTop="1" thickBot="1">
      <c r="A28" s="336" t="s">
        <v>35</v>
      </c>
      <c r="B28" s="337"/>
      <c r="C28" s="337"/>
      <c r="D28" s="337"/>
      <c r="E28" s="337"/>
      <c r="F28" s="338"/>
      <c r="G28" s="339"/>
      <c r="H28" s="339"/>
      <c r="I28" s="339"/>
      <c r="J28" s="340"/>
      <c r="K28" s="341" t="s">
        <v>32</v>
      </c>
      <c r="L28" s="342"/>
      <c r="M28" s="343"/>
      <c r="N28" s="25" t="s">
        <v>33</v>
      </c>
      <c r="O28" s="344"/>
      <c r="P28" s="345"/>
      <c r="Q28" s="26" t="s">
        <v>34</v>
      </c>
    </row>
    <row r="29" spans="1:18" ht="7.5" customHeight="1" thickTop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7"/>
      <c r="O29" s="248"/>
      <c r="P29" s="248"/>
      <c r="Q29" s="26"/>
    </row>
    <row r="30" spans="1:18" ht="7.5" customHeight="1" thickBot="1">
      <c r="A30" s="6"/>
      <c r="B30" s="166"/>
      <c r="C30" s="166"/>
      <c r="D30" s="6"/>
      <c r="E30" s="6"/>
      <c r="F30" s="6"/>
      <c r="G30" s="6"/>
      <c r="H30" s="6"/>
      <c r="I30" s="6"/>
      <c r="J30" s="6"/>
      <c r="K30" s="166"/>
      <c r="L30" s="6"/>
      <c r="M30" s="6"/>
      <c r="N30" s="6"/>
      <c r="O30" s="249"/>
      <c r="P30" s="250"/>
      <c r="Q30" s="27"/>
    </row>
    <row r="31" spans="1:18" s="29" customFormat="1" ht="10.5" customHeight="1">
      <c r="A31" s="346" t="s">
        <v>36</v>
      </c>
      <c r="B31" s="347"/>
      <c r="C31" s="350" t="s">
        <v>37</v>
      </c>
      <c r="D31" s="351"/>
      <c r="E31" s="351"/>
      <c r="F31" s="352"/>
      <c r="G31" s="353" t="s">
        <v>38</v>
      </c>
      <c r="H31" s="351"/>
      <c r="I31" s="351"/>
      <c r="J31" s="347"/>
      <c r="K31" s="354" t="s">
        <v>39</v>
      </c>
      <c r="L31" s="354"/>
      <c r="M31" s="354"/>
      <c r="N31" s="350"/>
      <c r="O31" s="355" t="s">
        <v>40</v>
      </c>
      <c r="P31" s="356"/>
      <c r="Q31" s="28"/>
    </row>
    <row r="32" spans="1:18" s="29" customFormat="1" ht="10.5" customHeight="1" thickBot="1">
      <c r="A32" s="348"/>
      <c r="B32" s="349"/>
      <c r="C32" s="30" t="s">
        <v>41</v>
      </c>
      <c r="D32" s="31" t="s">
        <v>42</v>
      </c>
      <c r="E32" s="31" t="s">
        <v>43</v>
      </c>
      <c r="F32" s="168" t="s">
        <v>44</v>
      </c>
      <c r="G32" s="32" t="s">
        <v>45</v>
      </c>
      <c r="H32" s="31" t="s">
        <v>46</v>
      </c>
      <c r="I32" s="31" t="s">
        <v>47</v>
      </c>
      <c r="J32" s="170" t="s">
        <v>48</v>
      </c>
      <c r="K32" s="30" t="s">
        <v>49</v>
      </c>
      <c r="L32" s="31" t="s">
        <v>50</v>
      </c>
      <c r="M32" s="31" t="s">
        <v>51</v>
      </c>
      <c r="N32" s="31" t="s">
        <v>52</v>
      </c>
      <c r="O32" s="357"/>
      <c r="P32" s="358"/>
      <c r="Q32" s="28"/>
    </row>
    <row r="33" spans="1:17" s="29" customFormat="1" ht="10.5" customHeight="1" thickTop="1">
      <c r="A33" s="380" t="s">
        <v>53</v>
      </c>
      <c r="B33" s="33" t="s">
        <v>54</v>
      </c>
      <c r="C33" s="34">
        <v>4000</v>
      </c>
      <c r="D33" s="35">
        <v>3000</v>
      </c>
      <c r="E33" s="35">
        <v>2000</v>
      </c>
      <c r="F33" s="36">
        <v>1000</v>
      </c>
      <c r="G33" s="37">
        <v>4000</v>
      </c>
      <c r="H33" s="35">
        <v>3000</v>
      </c>
      <c r="I33" s="35">
        <v>2000</v>
      </c>
      <c r="J33" s="38">
        <v>1000</v>
      </c>
      <c r="K33" s="34">
        <v>4000</v>
      </c>
      <c r="L33" s="35">
        <v>3000</v>
      </c>
      <c r="M33" s="35">
        <v>2000</v>
      </c>
      <c r="N33" s="35">
        <v>1000</v>
      </c>
      <c r="O33" s="382"/>
      <c r="P33" s="383"/>
      <c r="Q33" s="28"/>
    </row>
    <row r="34" spans="1:17" s="29" customFormat="1" ht="15" customHeight="1" thickBot="1">
      <c r="A34" s="381"/>
      <c r="B34" s="39" t="s">
        <v>55</v>
      </c>
      <c r="C34" s="40"/>
      <c r="D34" s="41"/>
      <c r="E34" s="254"/>
      <c r="F34" s="255"/>
      <c r="G34" s="43"/>
      <c r="H34" s="41"/>
      <c r="I34" s="254"/>
      <c r="J34" s="255"/>
      <c r="K34" s="40"/>
      <c r="L34" s="41"/>
      <c r="M34" s="254"/>
      <c r="N34" s="254"/>
      <c r="O34" s="384"/>
      <c r="P34" s="385"/>
      <c r="Q34" s="26" t="s">
        <v>30</v>
      </c>
    </row>
    <row r="35" spans="1:17" s="29" customFormat="1" ht="15" customHeight="1" thickTop="1" thickBot="1">
      <c r="A35" s="381"/>
      <c r="B35" s="39" t="s">
        <v>56</v>
      </c>
      <c r="C35" s="40"/>
      <c r="D35" s="41"/>
      <c r="E35" s="254"/>
      <c r="F35" s="255"/>
      <c r="G35" s="43"/>
      <c r="H35" s="41"/>
      <c r="I35" s="254"/>
      <c r="J35" s="255"/>
      <c r="K35" s="40"/>
      <c r="L35" s="41"/>
      <c r="M35" s="254"/>
      <c r="N35" s="258"/>
      <c r="O35" s="344"/>
      <c r="P35" s="345"/>
      <c r="Q35" s="26" t="s">
        <v>34</v>
      </c>
    </row>
    <row r="36" spans="1:17" s="29" customFormat="1" ht="10.5" customHeight="1" thickTop="1">
      <c r="A36" s="386" t="s">
        <v>57</v>
      </c>
      <c r="B36" s="39" t="s">
        <v>54</v>
      </c>
      <c r="C36" s="40">
        <v>1000</v>
      </c>
      <c r="D36" s="41">
        <v>1000</v>
      </c>
      <c r="E36" s="41">
        <v>500</v>
      </c>
      <c r="F36" s="42">
        <v>500</v>
      </c>
      <c r="G36" s="43">
        <v>1000</v>
      </c>
      <c r="H36" s="41">
        <v>1000</v>
      </c>
      <c r="I36" s="41">
        <v>500</v>
      </c>
      <c r="J36" s="44">
        <v>500</v>
      </c>
      <c r="K36" s="40">
        <v>1000</v>
      </c>
      <c r="L36" s="41">
        <v>1000</v>
      </c>
      <c r="M36" s="41">
        <v>500</v>
      </c>
      <c r="N36" s="41">
        <v>500</v>
      </c>
      <c r="O36" s="388"/>
      <c r="P36" s="389"/>
      <c r="Q36" s="26"/>
    </row>
    <row r="37" spans="1:17" s="29" customFormat="1" ht="15" customHeight="1" thickBot="1">
      <c r="A37" s="381"/>
      <c r="B37" s="39" t="s">
        <v>55</v>
      </c>
      <c r="C37" s="40"/>
      <c r="D37" s="41"/>
      <c r="E37" s="254"/>
      <c r="F37" s="255"/>
      <c r="G37" s="43"/>
      <c r="H37" s="41"/>
      <c r="I37" s="254"/>
      <c r="J37" s="255"/>
      <c r="K37" s="40"/>
      <c r="L37" s="41"/>
      <c r="M37" s="254"/>
      <c r="N37" s="254"/>
      <c r="O37" s="357"/>
      <c r="P37" s="358"/>
      <c r="Q37" s="26" t="s">
        <v>30</v>
      </c>
    </row>
    <row r="38" spans="1:17" s="29" customFormat="1" ht="15" customHeight="1" thickTop="1" thickBot="1">
      <c r="A38" s="387"/>
      <c r="B38" s="45" t="s">
        <v>56</v>
      </c>
      <c r="C38" s="46"/>
      <c r="D38" s="47"/>
      <c r="E38" s="256"/>
      <c r="F38" s="257"/>
      <c r="G38" s="48"/>
      <c r="H38" s="47"/>
      <c r="I38" s="256"/>
      <c r="J38" s="257"/>
      <c r="K38" s="46"/>
      <c r="L38" s="47"/>
      <c r="M38" s="256"/>
      <c r="N38" s="259"/>
      <c r="O38" s="344"/>
      <c r="P38" s="345"/>
      <c r="Q38" s="26" t="s">
        <v>34</v>
      </c>
    </row>
    <row r="39" spans="1:17" ht="7.5" customHeight="1">
      <c r="A39" s="6"/>
      <c r="B39" s="166"/>
      <c r="C39" s="166"/>
      <c r="D39" s="6"/>
      <c r="E39" s="6"/>
      <c r="F39" s="6"/>
      <c r="G39" s="6"/>
      <c r="H39" s="6"/>
      <c r="I39" s="6"/>
      <c r="J39" s="6"/>
      <c r="K39" s="166"/>
      <c r="L39" s="6"/>
      <c r="M39" s="6"/>
      <c r="N39" s="6"/>
      <c r="O39" s="6"/>
      <c r="P39" s="6"/>
    </row>
    <row r="40" spans="1:17" ht="15" customHeight="1">
      <c r="A40" s="359" t="s">
        <v>58</v>
      </c>
      <c r="B40" s="359"/>
      <c r="C40" s="359"/>
      <c r="D40" s="359"/>
      <c r="E40" s="359"/>
      <c r="F40" s="359"/>
      <c r="G40" s="6"/>
      <c r="H40" s="6"/>
      <c r="I40" s="6"/>
      <c r="J40" s="6"/>
      <c r="L40" s="360"/>
      <c r="M40" s="360"/>
      <c r="N40" s="360"/>
      <c r="O40" s="360"/>
    </row>
    <row r="41" spans="1:17" ht="15.75" customHeight="1" thickBot="1">
      <c r="A41" s="362" t="s">
        <v>133</v>
      </c>
      <c r="B41" s="363"/>
      <c r="C41" s="363"/>
      <c r="D41" s="363"/>
      <c r="E41" s="6"/>
      <c r="F41" s="6"/>
      <c r="G41" s="6"/>
      <c r="H41" s="6"/>
      <c r="I41" s="6"/>
      <c r="J41" s="49"/>
      <c r="K41" s="50" t="s">
        <v>59</v>
      </c>
      <c r="L41" s="361"/>
      <c r="M41" s="361"/>
      <c r="N41" s="361"/>
      <c r="O41" s="361"/>
      <c r="P41" s="51" t="s">
        <v>60</v>
      </c>
    </row>
    <row r="42" spans="1:17" ht="15.6" thickTop="1">
      <c r="A42" s="363"/>
      <c r="B42" s="363"/>
      <c r="C42" s="363"/>
      <c r="D42" s="363"/>
      <c r="E42" s="231" t="s">
        <v>132</v>
      </c>
      <c r="F42" s="6"/>
      <c r="G42" s="6"/>
      <c r="H42" s="6"/>
      <c r="I42" s="6"/>
      <c r="J42" s="6"/>
      <c r="K42" s="166"/>
      <c r="L42" s="6"/>
      <c r="M42" s="6"/>
      <c r="N42" s="6"/>
      <c r="O42" s="6"/>
      <c r="P42" s="6"/>
    </row>
    <row r="43" spans="1:17" ht="13.5" customHeight="1">
      <c r="A43" s="364" t="s">
        <v>61</v>
      </c>
      <c r="B43" s="365"/>
      <c r="C43" s="366"/>
      <c r="D43" s="369" t="s">
        <v>62</v>
      </c>
      <c r="E43" s="372"/>
      <c r="F43" s="373"/>
      <c r="G43" s="373"/>
      <c r="H43" s="373"/>
      <c r="I43" s="374"/>
      <c r="J43" s="6"/>
      <c r="K43" s="53" t="s">
        <v>63</v>
      </c>
      <c r="L43" s="54"/>
      <c r="M43" s="54"/>
      <c r="N43" s="54" t="s">
        <v>64</v>
      </c>
      <c r="O43" s="54"/>
      <c r="P43" s="55"/>
      <c r="Q43" s="6"/>
    </row>
    <row r="44" spans="1:17" ht="13.5" customHeight="1">
      <c r="A44" s="364"/>
      <c r="B44" s="365"/>
      <c r="C44" s="367"/>
      <c r="D44" s="370"/>
      <c r="E44" s="375"/>
      <c r="F44" s="363"/>
      <c r="G44" s="363"/>
      <c r="H44" s="363"/>
      <c r="I44" s="376"/>
      <c r="J44" s="6"/>
      <c r="K44" s="56"/>
      <c r="L44" s="57"/>
      <c r="M44" s="57"/>
      <c r="N44" s="57" t="s">
        <v>65</v>
      </c>
      <c r="O44" s="57"/>
      <c r="P44" s="58"/>
      <c r="Q44" s="6"/>
    </row>
    <row r="45" spans="1:17" ht="13.5" customHeight="1">
      <c r="A45" s="364"/>
      <c r="B45" s="365"/>
      <c r="C45" s="368"/>
      <c r="D45" s="371"/>
      <c r="E45" s="377"/>
      <c r="F45" s="378"/>
      <c r="G45" s="378"/>
      <c r="H45" s="378"/>
      <c r="I45" s="379"/>
      <c r="J45" s="6"/>
      <c r="K45" s="166"/>
      <c r="L45" s="6"/>
      <c r="M45" s="6"/>
      <c r="N45" s="6"/>
      <c r="O45" s="6"/>
      <c r="P45" s="6"/>
      <c r="Q45" s="6"/>
    </row>
    <row r="46" spans="1:17" ht="13.5" customHeight="1">
      <c r="A46" s="6"/>
      <c r="B46" s="166"/>
      <c r="C46" s="166"/>
      <c r="D46" s="6"/>
      <c r="E46" s="6"/>
      <c r="F46" s="6"/>
      <c r="G46" s="6"/>
      <c r="H46" s="6"/>
      <c r="I46" s="6"/>
      <c r="K46" s="166"/>
      <c r="L46" s="6"/>
      <c r="M46" s="6"/>
      <c r="N46" s="6"/>
      <c r="O46" s="6"/>
      <c r="P46" s="6"/>
    </row>
    <row r="47" spans="1:17" s="27" customFormat="1" ht="13.8">
      <c r="A47" s="59" t="s">
        <v>66</v>
      </c>
      <c r="B47" s="60"/>
      <c r="C47" s="60"/>
      <c r="D47" s="59"/>
      <c r="E47" s="59"/>
      <c r="F47" s="59"/>
      <c r="G47" s="59"/>
      <c r="H47" s="59"/>
      <c r="I47" s="59"/>
      <c r="J47" s="59"/>
      <c r="K47" s="60"/>
      <c r="L47" s="59"/>
      <c r="M47" s="59"/>
      <c r="N47" s="59"/>
      <c r="O47" s="59"/>
      <c r="P47" s="59"/>
      <c r="Q47" s="59"/>
    </row>
    <row r="48" spans="1:17" s="27" customFormat="1" ht="13.8">
      <c r="A48" s="59" t="s">
        <v>67</v>
      </c>
      <c r="B48" s="60"/>
      <c r="C48" s="60"/>
      <c r="D48" s="59"/>
      <c r="E48" s="59"/>
      <c r="F48" s="59"/>
      <c r="G48" s="59"/>
      <c r="H48" s="59"/>
      <c r="I48" s="59"/>
      <c r="J48" s="59"/>
      <c r="K48" s="60"/>
      <c r="L48" s="59"/>
      <c r="M48" s="59"/>
      <c r="N48" s="59"/>
      <c r="O48" s="59"/>
      <c r="P48" s="59"/>
      <c r="Q48" s="59"/>
    </row>
    <row r="49" spans="1:17" s="27" customFormat="1" ht="13.8">
      <c r="A49" s="251" t="s">
        <v>163</v>
      </c>
      <c r="B49" s="60"/>
      <c r="C49" s="60"/>
      <c r="D49" s="59"/>
      <c r="E49" s="59"/>
      <c r="F49" s="59"/>
      <c r="G49" s="59"/>
      <c r="H49" s="59"/>
      <c r="I49" s="59"/>
      <c r="J49" s="59"/>
      <c r="K49" s="60"/>
      <c r="L49" s="59"/>
      <c r="M49" s="59"/>
      <c r="N49" s="59"/>
      <c r="O49" s="59"/>
      <c r="P49" s="59"/>
      <c r="Q49" s="59"/>
    </row>
    <row r="50" spans="1:17" s="27" customFormat="1" ht="13.8">
      <c r="A50" s="59"/>
      <c r="B50" s="60"/>
      <c r="C50" s="60"/>
      <c r="D50" s="59"/>
      <c r="E50" s="59"/>
      <c r="F50" s="59"/>
      <c r="G50" s="59"/>
      <c r="H50" s="59"/>
      <c r="I50" s="59"/>
      <c r="J50" s="59"/>
      <c r="K50" s="60"/>
      <c r="L50" s="59"/>
      <c r="M50" s="59"/>
      <c r="N50" s="59"/>
      <c r="O50" s="59"/>
      <c r="P50" s="59"/>
      <c r="Q50" s="59"/>
    </row>
  </sheetData>
  <sheetProtection selectLockedCells="1"/>
  <mergeCells count="108">
    <mergeCell ref="A31:B32"/>
    <mergeCell ref="C31:F31"/>
    <mergeCell ref="G31:J31"/>
    <mergeCell ref="K31:N31"/>
    <mergeCell ref="O31:P32"/>
    <mergeCell ref="A40:F40"/>
    <mergeCell ref="L40:O41"/>
    <mergeCell ref="A41:D42"/>
    <mergeCell ref="A43:B45"/>
    <mergeCell ref="C43:C45"/>
    <mergeCell ref="D43:D45"/>
    <mergeCell ref="E43:I45"/>
    <mergeCell ref="A33:A35"/>
    <mergeCell ref="O33:P33"/>
    <mergeCell ref="O34:P34"/>
    <mergeCell ref="O35:P35"/>
    <mergeCell ref="A36:A38"/>
    <mergeCell ref="O36:P36"/>
    <mergeCell ref="O37:P37"/>
    <mergeCell ref="O38:P38"/>
    <mergeCell ref="N27:O27"/>
    <mergeCell ref="P27:Q27"/>
    <mergeCell ref="D25:F25"/>
    <mergeCell ref="G25:I25"/>
    <mergeCell ref="N25:O25"/>
    <mergeCell ref="P25:Q25"/>
    <mergeCell ref="N26:O26"/>
    <mergeCell ref="P26:Q26"/>
    <mergeCell ref="A28:F28"/>
    <mergeCell ref="G28:J28"/>
    <mergeCell ref="K28:M28"/>
    <mergeCell ref="O28:P28"/>
    <mergeCell ref="D23:F23"/>
    <mergeCell ref="G23:I23"/>
    <mergeCell ref="N23:O23"/>
    <mergeCell ref="P23:Q23"/>
    <mergeCell ref="D24:F24"/>
    <mergeCell ref="G24:I24"/>
    <mergeCell ref="N24:O24"/>
    <mergeCell ref="P24:Q24"/>
    <mergeCell ref="D21:F21"/>
    <mergeCell ref="G21:I21"/>
    <mergeCell ref="N21:O21"/>
    <mergeCell ref="P21:Q21"/>
    <mergeCell ref="D22:F22"/>
    <mergeCell ref="G22:I22"/>
    <mergeCell ref="N22:O22"/>
    <mergeCell ref="P22:Q22"/>
    <mergeCell ref="D19:F19"/>
    <mergeCell ref="G19:I19"/>
    <mergeCell ref="N19:O19"/>
    <mergeCell ref="P19:Q19"/>
    <mergeCell ref="D20:F20"/>
    <mergeCell ref="G20:I20"/>
    <mergeCell ref="N20:O20"/>
    <mergeCell ref="P20:Q20"/>
    <mergeCell ref="D17:F17"/>
    <mergeCell ref="G17:I17"/>
    <mergeCell ref="N17:O17"/>
    <mergeCell ref="P17:Q17"/>
    <mergeCell ref="D18:F18"/>
    <mergeCell ref="G18:I18"/>
    <mergeCell ref="N18:O18"/>
    <mergeCell ref="P18:Q18"/>
    <mergeCell ref="D15:F15"/>
    <mergeCell ref="G15:I15"/>
    <mergeCell ref="N15:O15"/>
    <mergeCell ref="P15:Q15"/>
    <mergeCell ref="D16:F16"/>
    <mergeCell ref="G16:I16"/>
    <mergeCell ref="N16:O16"/>
    <mergeCell ref="P16:Q16"/>
    <mergeCell ref="D13:F13"/>
    <mergeCell ref="G13:I13"/>
    <mergeCell ref="N13:O13"/>
    <mergeCell ref="P13:Q13"/>
    <mergeCell ref="D14:F14"/>
    <mergeCell ref="G14:I14"/>
    <mergeCell ref="N14:O14"/>
    <mergeCell ref="P14:Q14"/>
    <mergeCell ref="D11:F11"/>
    <mergeCell ref="G11:I11"/>
    <mergeCell ref="N11:O11"/>
    <mergeCell ref="P11:Q11"/>
    <mergeCell ref="D12:F12"/>
    <mergeCell ref="G12:I12"/>
    <mergeCell ref="N12:O12"/>
    <mergeCell ref="P12:Q12"/>
    <mergeCell ref="G7:Q7"/>
    <mergeCell ref="D9:F9"/>
    <mergeCell ref="G9:I9"/>
    <mergeCell ref="N9:O9"/>
    <mergeCell ref="P9:Q9"/>
    <mergeCell ref="D10:F10"/>
    <mergeCell ref="G10:I10"/>
    <mergeCell ref="N10:O10"/>
    <mergeCell ref="P10:Q10"/>
    <mergeCell ref="A1:B1"/>
    <mergeCell ref="L1:M1"/>
    <mergeCell ref="A2:Q2"/>
    <mergeCell ref="B3:J3"/>
    <mergeCell ref="L3:Q3"/>
    <mergeCell ref="A5:C7"/>
    <mergeCell ref="E5:H5"/>
    <mergeCell ref="J5:L5"/>
    <mergeCell ref="N5:Q5"/>
    <mergeCell ref="E7:F7"/>
    <mergeCell ref="E6:Q6"/>
  </mergeCells>
  <phoneticPr fontId="2"/>
  <printOptions horizontalCentered="1" verticalCentered="1"/>
  <pageMargins left="0.19685039370078741" right="0.19685039370078741" top="0.19685039370078741" bottom="0.19685039370078741" header="0" footer="0.19685039370078741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AV114"/>
  <sheetViews>
    <sheetView showGridLines="0" topLeftCell="A97" zoomScale="110" zoomScaleNormal="110" workbookViewId="0">
      <selection activeCell="S110" sqref="S110"/>
    </sheetView>
  </sheetViews>
  <sheetFormatPr defaultColWidth="0" defaultRowHeight="15" zeroHeight="1"/>
  <cols>
    <col min="1" max="1" width="0.90625" style="66" customWidth="1"/>
    <col min="2" max="2" width="5" style="66" customWidth="1"/>
    <col min="3" max="4" width="5" style="88" customWidth="1"/>
    <col min="5" max="11" width="5" style="66" customWidth="1"/>
    <col min="12" max="12" width="5" style="88" customWidth="1"/>
    <col min="13" max="15" width="5" style="66" customWidth="1"/>
    <col min="16" max="16" width="2.90625" style="66" customWidth="1"/>
    <col min="17" max="17" width="5" style="66" customWidth="1"/>
    <col min="18" max="18" width="2.90625" style="66" customWidth="1"/>
    <col min="19" max="19" width="25.36328125" style="180" customWidth="1"/>
    <col min="20" max="20" width="0.90625" style="66" customWidth="1"/>
    <col min="21" max="21" width="5.453125" style="69" hidden="1" customWidth="1"/>
    <col min="22" max="32" width="5.453125" style="66" hidden="1" customWidth="1"/>
    <col min="33" max="34" width="8.90625" style="66" hidden="1" customWidth="1"/>
    <col min="35" max="35" width="3.08984375" style="66" hidden="1" customWidth="1"/>
    <col min="36" max="48" width="4.90625" style="66" hidden="1" customWidth="1"/>
    <col min="49" max="16384" width="8.90625" style="66" hidden="1"/>
  </cols>
  <sheetData>
    <row r="1" spans="2:26" ht="3" customHeight="1"/>
    <row r="2" spans="2:26">
      <c r="B2" s="163"/>
      <c r="C2" s="96" t="s">
        <v>98</v>
      </c>
      <c r="U2" s="66"/>
      <c r="V2" s="225" t="s">
        <v>115</v>
      </c>
      <c r="W2" s="224"/>
      <c r="X2" s="180" t="s">
        <v>116</v>
      </c>
    </row>
    <row r="3" spans="2:26" ht="3" customHeight="1">
      <c r="C3" s="96"/>
    </row>
    <row r="4" spans="2:26">
      <c r="B4" s="162"/>
      <c r="C4" s="96" t="s">
        <v>99</v>
      </c>
    </row>
    <row r="5" spans="2:26" ht="3" customHeight="1">
      <c r="C5" s="96"/>
    </row>
    <row r="6" spans="2:26" s="62" customFormat="1">
      <c r="B6" s="393"/>
      <c r="C6" s="393"/>
      <c r="D6" s="61"/>
      <c r="L6" s="63"/>
      <c r="M6" s="394" t="s">
        <v>176</v>
      </c>
      <c r="N6" s="394"/>
      <c r="O6" s="198"/>
      <c r="P6" s="62" t="s">
        <v>0</v>
      </c>
      <c r="Q6" s="198"/>
      <c r="R6" s="62" t="s">
        <v>1</v>
      </c>
      <c r="S6" s="180"/>
      <c r="U6" s="64">
        <f>IF(COUNTA(O6,Q6)=2,0,1)</f>
        <v>1</v>
      </c>
    </row>
    <row r="7" spans="2:26" s="62" customFormat="1" ht="30.75" customHeight="1" thickBot="1">
      <c r="B7" s="395" t="s">
        <v>175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181"/>
      <c r="T7" s="111"/>
      <c r="U7" s="65"/>
    </row>
    <row r="8" spans="2:26" ht="25.5" customHeight="1" thickBot="1">
      <c r="B8" s="122" t="s">
        <v>68</v>
      </c>
      <c r="C8" s="396"/>
      <c r="D8" s="397"/>
      <c r="E8" s="397"/>
      <c r="F8" s="397"/>
      <c r="G8" s="397"/>
      <c r="H8" s="397"/>
      <c r="I8" s="397"/>
      <c r="J8" s="397"/>
      <c r="K8" s="398"/>
      <c r="L8" s="123" t="s">
        <v>4</v>
      </c>
      <c r="M8" s="396"/>
      <c r="N8" s="397"/>
      <c r="O8" s="397"/>
      <c r="P8" s="397"/>
      <c r="Q8" s="397"/>
      <c r="R8" s="399"/>
      <c r="S8" s="182"/>
      <c r="T8" s="112"/>
      <c r="U8" s="64">
        <f>IF(COUNTA(C8,M8)=2,0,1)</f>
        <v>1</v>
      </c>
    </row>
    <row r="9" spans="2:26" ht="3" customHeight="1" thickBot="1">
      <c r="B9" s="67"/>
      <c r="C9" s="68"/>
      <c r="D9" s="68"/>
      <c r="E9" s="67"/>
      <c r="F9" s="67"/>
      <c r="G9" s="67"/>
      <c r="H9" s="67"/>
      <c r="I9" s="67"/>
      <c r="J9" s="67"/>
      <c r="K9" s="67"/>
      <c r="L9" s="68"/>
      <c r="M9" s="67"/>
      <c r="N9" s="67"/>
      <c r="O9" s="67"/>
      <c r="P9" s="67"/>
      <c r="Q9" s="67"/>
      <c r="R9" s="67"/>
      <c r="S9" s="183"/>
      <c r="T9" s="67"/>
    </row>
    <row r="10" spans="2:26" ht="22.5" customHeight="1">
      <c r="B10" s="400" t="s">
        <v>97</v>
      </c>
      <c r="C10" s="401"/>
      <c r="D10" s="402"/>
      <c r="E10" s="124" t="s">
        <v>6</v>
      </c>
      <c r="F10" s="409"/>
      <c r="G10" s="410"/>
      <c r="H10" s="410"/>
      <c r="I10" s="410"/>
      <c r="J10" s="126" t="s">
        <v>7</v>
      </c>
      <c r="K10" s="409"/>
      <c r="L10" s="410"/>
      <c r="M10" s="410"/>
      <c r="N10" s="126" t="s">
        <v>8</v>
      </c>
      <c r="O10" s="410"/>
      <c r="P10" s="410"/>
      <c r="Q10" s="410"/>
      <c r="R10" s="411"/>
      <c r="S10" s="182"/>
      <c r="T10" s="112"/>
      <c r="U10" s="64">
        <f>IF(COUNTA(F10,K10)=2,0,1)</f>
        <v>1</v>
      </c>
    </row>
    <row r="11" spans="2:26" ht="22.5" customHeight="1">
      <c r="B11" s="403"/>
      <c r="C11" s="404"/>
      <c r="D11" s="405"/>
      <c r="E11" s="226" t="s">
        <v>160</v>
      </c>
      <c r="F11" s="414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6"/>
      <c r="S11" s="182"/>
      <c r="T11" s="112"/>
      <c r="U11" s="64"/>
    </row>
    <row r="12" spans="2:26" ht="22.5" customHeight="1" thickBot="1">
      <c r="B12" s="406"/>
      <c r="C12" s="407"/>
      <c r="D12" s="408"/>
      <c r="E12" s="125" t="s">
        <v>9</v>
      </c>
      <c r="F12" s="412"/>
      <c r="G12" s="413"/>
      <c r="H12" s="417"/>
      <c r="I12" s="418"/>
      <c r="J12" s="418"/>
      <c r="K12" s="418"/>
      <c r="L12" s="418"/>
      <c r="M12" s="418"/>
      <c r="N12" s="418"/>
      <c r="O12" s="418"/>
      <c r="P12" s="418"/>
      <c r="Q12" s="418"/>
      <c r="R12" s="419"/>
      <c r="S12" s="182"/>
      <c r="T12" s="112"/>
      <c r="U12" s="64">
        <f>IF(AND(F12&lt;&gt;"",F12&lt;&gt;"〒",H12&lt;&gt;""),0,1)</f>
        <v>1</v>
      </c>
    </row>
    <row r="13" spans="2:26" ht="7.5" customHeight="1" thickBot="1">
      <c r="B13" s="67"/>
      <c r="C13" s="68"/>
      <c r="D13" s="68"/>
      <c r="E13" s="67"/>
      <c r="F13" s="67"/>
      <c r="G13" s="67"/>
      <c r="H13" s="67"/>
      <c r="I13" s="67"/>
      <c r="J13" s="67"/>
      <c r="K13" s="67"/>
      <c r="L13" s="68"/>
      <c r="M13" s="67"/>
      <c r="N13" s="67"/>
      <c r="O13" s="70"/>
      <c r="P13" s="70"/>
      <c r="Q13" s="70"/>
      <c r="R13" s="70"/>
      <c r="S13" s="183"/>
      <c r="T13" s="67"/>
    </row>
    <row r="14" spans="2:26" ht="25.8" thickBot="1">
      <c r="B14" s="127" t="s">
        <v>10</v>
      </c>
      <c r="C14" s="128" t="s">
        <v>11</v>
      </c>
      <c r="D14" s="129" t="s">
        <v>12</v>
      </c>
      <c r="E14" s="420" t="s">
        <v>69</v>
      </c>
      <c r="F14" s="421"/>
      <c r="G14" s="421"/>
      <c r="H14" s="422" t="s">
        <v>14</v>
      </c>
      <c r="I14" s="421"/>
      <c r="J14" s="423"/>
      <c r="K14" s="128" t="s">
        <v>15</v>
      </c>
      <c r="L14" s="130" t="s">
        <v>70</v>
      </c>
      <c r="M14" s="128" t="s">
        <v>17</v>
      </c>
      <c r="N14" s="129" t="s">
        <v>18</v>
      </c>
      <c r="O14" s="424" t="s">
        <v>19</v>
      </c>
      <c r="P14" s="425"/>
      <c r="Q14" s="424" t="s">
        <v>20</v>
      </c>
      <c r="R14" s="426"/>
      <c r="S14" s="184"/>
      <c r="T14" s="113"/>
      <c r="U14" s="64"/>
      <c r="V14" s="217" t="s">
        <v>100</v>
      </c>
      <c r="W14" s="218" t="s">
        <v>101</v>
      </c>
      <c r="X14" s="219" t="s">
        <v>102</v>
      </c>
      <c r="Y14" s="220" t="s">
        <v>106</v>
      </c>
      <c r="Z14" s="221" t="s">
        <v>105</v>
      </c>
    </row>
    <row r="15" spans="2:26" ht="15.75" customHeight="1" thickTop="1" thickBot="1">
      <c r="B15" s="131" t="s">
        <v>21</v>
      </c>
      <c r="C15" s="134" t="s">
        <v>71</v>
      </c>
      <c r="D15" s="132">
        <v>2</v>
      </c>
      <c r="E15" s="427" t="s">
        <v>23</v>
      </c>
      <c r="F15" s="428"/>
      <c r="G15" s="428"/>
      <c r="H15" s="429" t="s">
        <v>72</v>
      </c>
      <c r="I15" s="428"/>
      <c r="J15" s="430"/>
      <c r="K15" s="133" t="s">
        <v>73</v>
      </c>
      <c r="L15" s="134" t="s">
        <v>26</v>
      </c>
      <c r="M15" s="134">
        <v>3</v>
      </c>
      <c r="N15" s="134" t="s">
        <v>74</v>
      </c>
      <c r="O15" s="431" t="s">
        <v>74</v>
      </c>
      <c r="P15" s="431"/>
      <c r="Q15" s="431"/>
      <c r="R15" s="432"/>
      <c r="S15" s="185"/>
      <c r="T15" s="114"/>
      <c r="U15" s="64"/>
      <c r="V15" s="96" t="s">
        <v>103</v>
      </c>
      <c r="W15" s="96" t="s">
        <v>104</v>
      </c>
    </row>
    <row r="16" spans="2:26" ht="18.75" customHeight="1" thickTop="1">
      <c r="B16" s="71">
        <v>1</v>
      </c>
      <c r="C16" s="199"/>
      <c r="D16" s="238"/>
      <c r="E16" s="439"/>
      <c r="F16" s="440"/>
      <c r="G16" s="440"/>
      <c r="H16" s="441"/>
      <c r="I16" s="440"/>
      <c r="J16" s="442"/>
      <c r="K16" s="200"/>
      <c r="L16" s="201"/>
      <c r="M16" s="199"/>
      <c r="N16" s="239"/>
      <c r="O16" s="443"/>
      <c r="P16" s="443"/>
      <c r="Q16" s="443"/>
      <c r="R16" s="444"/>
      <c r="S16" s="186" t="str">
        <f>IF(U16=2,"",IF(V16=1,$Y$14,IF(W16=1,$Z$14,"")))</f>
        <v/>
      </c>
      <c r="T16" s="115"/>
      <c r="U16" s="64">
        <f>IF(COUNTA(C16:P16)=0,2,IF(COUNTA(C16:P16)=9,0,1))</f>
        <v>2</v>
      </c>
      <c r="V16" s="66">
        <f>IF(IF(ISNUMBER(L16),L16&gt;=6,SUM(COUNTIF(L16,{"*小*","*中*","*高*","*大*"}))&gt;=1),0,1)</f>
        <v>1</v>
      </c>
      <c r="W16" s="66">
        <f>IF(D16&gt;=M16,1,IF(OR(D16&gt;=3,AND(D16=1,M16=2),AND(D16=2,OR(M16=3,IF(ISNUMBER(L16),L16&gt;=16,SUM(COUNTIF(L16,{"*高*","*大*"}))&gt;=1)))),0,1))</f>
        <v>1</v>
      </c>
    </row>
    <row r="17" spans="2:23" ht="18.75" customHeight="1">
      <c r="B17" s="72">
        <v>2</v>
      </c>
      <c r="C17" s="202"/>
      <c r="D17" s="203"/>
      <c r="E17" s="445"/>
      <c r="F17" s="434"/>
      <c r="G17" s="434"/>
      <c r="H17" s="446"/>
      <c r="I17" s="434"/>
      <c r="J17" s="436"/>
      <c r="K17" s="204"/>
      <c r="L17" s="243"/>
      <c r="M17" s="202"/>
      <c r="N17" s="205"/>
      <c r="O17" s="437"/>
      <c r="P17" s="437"/>
      <c r="Q17" s="437"/>
      <c r="R17" s="438"/>
      <c r="S17" s="186" t="str">
        <f t="shared" ref="S17:S80" si="0">IF(U17="","",IF(V17=1,$Y$14,IF(W17=1,$Z$14,"")))</f>
        <v/>
      </c>
      <c r="T17" s="115"/>
      <c r="U17" s="64" t="str">
        <f t="shared" ref="U17:U80" si="1">IF(COUNTA(C17:P17)=0,"",IF(COUNTA(C17:P17)=9,0,1))</f>
        <v/>
      </c>
      <c r="V17" s="66">
        <f>IF(OR(L17&gt;=6,SUM(COUNTIF(L17,{"*小*","*中*","*高*","*大*"}))&gt;1),0,1)</f>
        <v>1</v>
      </c>
      <c r="W17" s="66">
        <f>IF(OR(D17&gt;=3,AND(D17=1,M17=2),AND(D17=2,OR(M17=3,L17&gt;=16,SUM(COUNTIF(L17,{"*高*","*大*"}))&gt;1))),0,1)</f>
        <v>1</v>
      </c>
    </row>
    <row r="18" spans="2:23" ht="18.75" customHeight="1">
      <c r="B18" s="72">
        <v>3</v>
      </c>
      <c r="C18" s="202"/>
      <c r="D18" s="203"/>
      <c r="E18" s="433"/>
      <c r="F18" s="434"/>
      <c r="G18" s="434"/>
      <c r="H18" s="435"/>
      <c r="I18" s="434"/>
      <c r="J18" s="436"/>
      <c r="K18" s="204"/>
      <c r="L18" s="202"/>
      <c r="M18" s="202"/>
      <c r="N18" s="205"/>
      <c r="O18" s="437"/>
      <c r="P18" s="437"/>
      <c r="Q18" s="437"/>
      <c r="R18" s="438"/>
      <c r="S18" s="186" t="str">
        <f t="shared" si="0"/>
        <v/>
      </c>
      <c r="T18" s="115"/>
      <c r="U18" s="64" t="str">
        <f t="shared" si="1"/>
        <v/>
      </c>
      <c r="V18" s="66">
        <f>IF(OR(L18&gt;=6,SUM(COUNTIF(L18,{"*小*","*中*","*高*","*大*"}))&gt;1),0,1)</f>
        <v>1</v>
      </c>
      <c r="W18" s="66">
        <f>IF(OR(D18&gt;=3,AND(D18=1,M18=2),AND(D18=2,OR(M18=3,L18&gt;=16,SUM(COUNTIF(L18,{"*高*","*大*"}))&gt;1))),0,1)</f>
        <v>1</v>
      </c>
    </row>
    <row r="19" spans="2:23" ht="18.75" customHeight="1">
      <c r="B19" s="72">
        <v>4</v>
      </c>
      <c r="C19" s="202"/>
      <c r="D19" s="203"/>
      <c r="E19" s="433"/>
      <c r="F19" s="434"/>
      <c r="G19" s="434"/>
      <c r="H19" s="435"/>
      <c r="I19" s="434"/>
      <c r="J19" s="436"/>
      <c r="K19" s="204"/>
      <c r="L19" s="202"/>
      <c r="M19" s="202"/>
      <c r="N19" s="205"/>
      <c r="O19" s="437"/>
      <c r="P19" s="437"/>
      <c r="Q19" s="437"/>
      <c r="R19" s="438"/>
      <c r="S19" s="186" t="str">
        <f t="shared" si="0"/>
        <v/>
      </c>
      <c r="T19" s="115"/>
      <c r="U19" s="64" t="str">
        <f t="shared" si="1"/>
        <v/>
      </c>
      <c r="V19" s="66">
        <f>IF(OR(L19&gt;=6,SUM(COUNTIF(L19,{"*小*","*中*","*高*","*大*"}))&gt;1),0,1)</f>
        <v>1</v>
      </c>
      <c r="W19" s="66">
        <f>IF(OR(D19&gt;=3,AND(D19=1,M19=2),AND(D19=2,OR(M19=3,L19&gt;=16,SUM(COUNTIF(L19,{"*高*","*大*"}))&gt;1))),0,1)</f>
        <v>1</v>
      </c>
    </row>
    <row r="20" spans="2:23" ht="18.75" customHeight="1">
      <c r="B20" s="72">
        <v>5</v>
      </c>
      <c r="C20" s="202"/>
      <c r="D20" s="203"/>
      <c r="E20" s="433"/>
      <c r="F20" s="434"/>
      <c r="G20" s="434"/>
      <c r="H20" s="435"/>
      <c r="I20" s="434"/>
      <c r="J20" s="436"/>
      <c r="K20" s="204"/>
      <c r="L20" s="202"/>
      <c r="M20" s="202"/>
      <c r="N20" s="205"/>
      <c r="O20" s="437"/>
      <c r="P20" s="437"/>
      <c r="Q20" s="437"/>
      <c r="R20" s="438"/>
      <c r="S20" s="186" t="str">
        <f t="shared" si="0"/>
        <v/>
      </c>
      <c r="T20" s="115"/>
      <c r="U20" s="64" t="str">
        <f t="shared" si="1"/>
        <v/>
      </c>
      <c r="V20" s="66">
        <f>IF(OR(L20&gt;=6,SUM(COUNTIF(L20,{"*小*","*中*","*高*","*大*"}))&gt;1),0,1)</f>
        <v>1</v>
      </c>
      <c r="W20" s="66">
        <f>IF(OR(D20&gt;=3,AND(D20=1,M20=2),AND(D20=2,OR(M20=3,L20&gt;=16,SUM(COUNTIF(L20,{"*高*","*大*"}))&gt;1))),0,1)</f>
        <v>1</v>
      </c>
    </row>
    <row r="21" spans="2:23" ht="18.75" customHeight="1">
      <c r="B21" s="72">
        <v>6</v>
      </c>
      <c r="C21" s="202"/>
      <c r="D21" s="203"/>
      <c r="E21" s="433"/>
      <c r="F21" s="434"/>
      <c r="G21" s="434"/>
      <c r="H21" s="435"/>
      <c r="I21" s="434"/>
      <c r="J21" s="436"/>
      <c r="K21" s="204"/>
      <c r="L21" s="202"/>
      <c r="M21" s="202"/>
      <c r="N21" s="205"/>
      <c r="O21" s="437"/>
      <c r="P21" s="437"/>
      <c r="Q21" s="437"/>
      <c r="R21" s="438"/>
      <c r="S21" s="186" t="str">
        <f t="shared" si="0"/>
        <v/>
      </c>
      <c r="T21" s="115"/>
      <c r="U21" s="64" t="str">
        <f t="shared" si="1"/>
        <v/>
      </c>
      <c r="V21" s="66">
        <f>IF(OR(L21&gt;=6,SUM(COUNTIF(L21,{"*小*","*中*","*高*","*大*"}))&gt;1),0,1)</f>
        <v>1</v>
      </c>
      <c r="W21" s="66">
        <f>IF(OR(D21&gt;=3,AND(D21=1,M21=2),AND(D21=2,OR(M21=3,L21&gt;=16,SUM(COUNTIF(L21,{"*高*","*大*"}))&gt;1))),0,1)</f>
        <v>1</v>
      </c>
    </row>
    <row r="22" spans="2:23" ht="18.75" customHeight="1">
      <c r="B22" s="72">
        <v>7</v>
      </c>
      <c r="C22" s="202"/>
      <c r="D22" s="203"/>
      <c r="E22" s="433"/>
      <c r="F22" s="434"/>
      <c r="G22" s="434"/>
      <c r="H22" s="435"/>
      <c r="I22" s="434"/>
      <c r="J22" s="436"/>
      <c r="K22" s="204"/>
      <c r="L22" s="202"/>
      <c r="M22" s="202"/>
      <c r="N22" s="205"/>
      <c r="O22" s="437"/>
      <c r="P22" s="437"/>
      <c r="Q22" s="437"/>
      <c r="R22" s="438"/>
      <c r="S22" s="186" t="str">
        <f t="shared" si="0"/>
        <v/>
      </c>
      <c r="T22" s="115"/>
      <c r="U22" s="64" t="str">
        <f t="shared" si="1"/>
        <v/>
      </c>
      <c r="V22" s="66">
        <f>IF(OR(L22&gt;=6,SUM(COUNTIF(L22,{"*小*","*中*","*高*","*大*"}))&gt;1),0,1)</f>
        <v>1</v>
      </c>
      <c r="W22" s="66">
        <f>IF(OR(D22&gt;=3,AND(D22=1,M22=2),AND(D22=2,OR(M22=3,L22&gt;=16,SUM(COUNTIF(L22,{"*高*","*大*"}))&gt;1))),0,1)</f>
        <v>1</v>
      </c>
    </row>
    <row r="23" spans="2:23" ht="18.75" customHeight="1">
      <c r="B23" s="72">
        <v>8</v>
      </c>
      <c r="C23" s="202"/>
      <c r="D23" s="203"/>
      <c r="E23" s="433"/>
      <c r="F23" s="434"/>
      <c r="G23" s="434"/>
      <c r="H23" s="435"/>
      <c r="I23" s="434"/>
      <c r="J23" s="436"/>
      <c r="K23" s="204"/>
      <c r="L23" s="202"/>
      <c r="M23" s="202"/>
      <c r="N23" s="205"/>
      <c r="O23" s="437"/>
      <c r="P23" s="437"/>
      <c r="Q23" s="437"/>
      <c r="R23" s="438"/>
      <c r="S23" s="186" t="str">
        <f t="shared" si="0"/>
        <v/>
      </c>
      <c r="T23" s="115"/>
      <c r="U23" s="64" t="str">
        <f t="shared" si="1"/>
        <v/>
      </c>
      <c r="V23" s="66">
        <f>IF(OR(L23&gt;=6,SUM(COUNTIF(L23,{"*小*","*中*","*高*","*大*"}))&gt;1),0,1)</f>
        <v>1</v>
      </c>
      <c r="W23" s="66">
        <f>IF(OR(D23&gt;=3,AND(D23=1,M23=2),AND(D23=2,OR(M23=3,L23&gt;=16,SUM(COUNTIF(L23,{"*高*","*大*"}))&gt;1))),0,1)</f>
        <v>1</v>
      </c>
    </row>
    <row r="24" spans="2:23" ht="18.75" customHeight="1">
      <c r="B24" s="72">
        <v>9</v>
      </c>
      <c r="C24" s="202"/>
      <c r="D24" s="203"/>
      <c r="E24" s="433"/>
      <c r="F24" s="434"/>
      <c r="G24" s="434"/>
      <c r="H24" s="435"/>
      <c r="I24" s="434"/>
      <c r="J24" s="436"/>
      <c r="K24" s="204"/>
      <c r="L24" s="202"/>
      <c r="M24" s="202"/>
      <c r="N24" s="205"/>
      <c r="O24" s="437"/>
      <c r="P24" s="437"/>
      <c r="Q24" s="437"/>
      <c r="R24" s="438"/>
      <c r="S24" s="186" t="str">
        <f t="shared" si="0"/>
        <v/>
      </c>
      <c r="T24" s="115"/>
      <c r="U24" s="64" t="str">
        <f t="shared" si="1"/>
        <v/>
      </c>
      <c r="V24" s="66">
        <f>IF(OR(L24&gt;=6,SUM(COUNTIF(L24,{"*小*","*中*","*高*","*大*"}))&gt;1),0,1)</f>
        <v>1</v>
      </c>
      <c r="W24" s="66">
        <f>IF(OR(D24&gt;=3,AND(D24=1,M24=2),AND(D24=2,OR(M24=3,L24&gt;=16,SUM(COUNTIF(L24,{"*高*","*大*"}))&gt;1))),0,1)</f>
        <v>1</v>
      </c>
    </row>
    <row r="25" spans="2:23" ht="18.75" customHeight="1">
      <c r="B25" s="72">
        <v>10</v>
      </c>
      <c r="C25" s="202"/>
      <c r="D25" s="203"/>
      <c r="E25" s="433"/>
      <c r="F25" s="434"/>
      <c r="G25" s="434"/>
      <c r="H25" s="435"/>
      <c r="I25" s="434"/>
      <c r="J25" s="436"/>
      <c r="K25" s="204"/>
      <c r="L25" s="202"/>
      <c r="M25" s="202"/>
      <c r="N25" s="205"/>
      <c r="O25" s="437"/>
      <c r="P25" s="437"/>
      <c r="Q25" s="437"/>
      <c r="R25" s="438"/>
      <c r="S25" s="186" t="str">
        <f t="shared" si="0"/>
        <v/>
      </c>
      <c r="T25" s="115"/>
      <c r="U25" s="64" t="str">
        <f t="shared" si="1"/>
        <v/>
      </c>
      <c r="V25" s="66">
        <f>IF(OR(L25&gt;=6,SUM(COUNTIF(L25,{"*小*","*中*","*高*","*大*"}))&gt;1),0,1)</f>
        <v>1</v>
      </c>
      <c r="W25" s="66">
        <f>IF(OR(D25&gt;=3,AND(D25=1,M25=2),AND(D25=2,OR(M25=3,L25&gt;=16,SUM(COUNTIF(L25,{"*高*","*大*"}))&gt;1))),0,1)</f>
        <v>1</v>
      </c>
    </row>
    <row r="26" spans="2:23" ht="18.75" customHeight="1">
      <c r="B26" s="72">
        <v>11</v>
      </c>
      <c r="C26" s="202"/>
      <c r="D26" s="203"/>
      <c r="E26" s="433"/>
      <c r="F26" s="434"/>
      <c r="G26" s="436"/>
      <c r="H26" s="435"/>
      <c r="I26" s="434"/>
      <c r="J26" s="436"/>
      <c r="K26" s="204"/>
      <c r="L26" s="202"/>
      <c r="M26" s="202"/>
      <c r="N26" s="205"/>
      <c r="O26" s="447"/>
      <c r="P26" s="448"/>
      <c r="Q26" s="447"/>
      <c r="R26" s="449"/>
      <c r="S26" s="186" t="str">
        <f t="shared" si="0"/>
        <v/>
      </c>
      <c r="T26" s="115"/>
      <c r="U26" s="64" t="str">
        <f t="shared" si="1"/>
        <v/>
      </c>
      <c r="V26" s="66">
        <f>IF(OR(L26&gt;=6,SUM(COUNTIF(L26,{"*小*","*中*","*高*","*大*"}))&gt;1),0,1)</f>
        <v>1</v>
      </c>
      <c r="W26" s="66">
        <f>IF(OR(D26&gt;=3,AND(D26=1,M26=2),AND(D26=2,OR(M26=3,L26&gt;=16,SUM(COUNTIF(L26,{"*高*","*大*"}))&gt;1))),0,1)</f>
        <v>1</v>
      </c>
    </row>
    <row r="27" spans="2:23" ht="18.75" customHeight="1">
      <c r="B27" s="72">
        <v>12</v>
      </c>
      <c r="C27" s="202"/>
      <c r="D27" s="203"/>
      <c r="E27" s="433"/>
      <c r="F27" s="434"/>
      <c r="G27" s="436"/>
      <c r="H27" s="435"/>
      <c r="I27" s="434"/>
      <c r="J27" s="436"/>
      <c r="K27" s="204"/>
      <c r="L27" s="202"/>
      <c r="M27" s="202"/>
      <c r="N27" s="205"/>
      <c r="O27" s="447"/>
      <c r="P27" s="448"/>
      <c r="Q27" s="447"/>
      <c r="R27" s="449"/>
      <c r="S27" s="186" t="str">
        <f t="shared" si="0"/>
        <v/>
      </c>
      <c r="T27" s="115"/>
      <c r="U27" s="64" t="str">
        <f t="shared" si="1"/>
        <v/>
      </c>
      <c r="V27" s="66">
        <f>IF(OR(L27&gt;=6,SUM(COUNTIF(L27,{"*小*","*中*","*高*","*大*"}))&gt;1),0,1)</f>
        <v>1</v>
      </c>
      <c r="W27" s="66">
        <f>IF(OR(D27&gt;=3,AND(D27=1,M27=2),AND(D27=2,OR(M27=3,L27&gt;=16,SUM(COUNTIF(L27,{"*高*","*大*"}))&gt;1))),0,1)</f>
        <v>1</v>
      </c>
    </row>
    <row r="28" spans="2:23" ht="18.75" customHeight="1">
      <c r="B28" s="72">
        <v>13</v>
      </c>
      <c r="C28" s="202"/>
      <c r="D28" s="203"/>
      <c r="E28" s="433"/>
      <c r="F28" s="434"/>
      <c r="G28" s="436"/>
      <c r="H28" s="435"/>
      <c r="I28" s="434"/>
      <c r="J28" s="436"/>
      <c r="K28" s="204"/>
      <c r="L28" s="202"/>
      <c r="M28" s="202"/>
      <c r="N28" s="205"/>
      <c r="O28" s="447"/>
      <c r="P28" s="448"/>
      <c r="Q28" s="447"/>
      <c r="R28" s="449"/>
      <c r="S28" s="186" t="str">
        <f t="shared" si="0"/>
        <v/>
      </c>
      <c r="T28" s="115"/>
      <c r="U28" s="64" t="str">
        <f t="shared" si="1"/>
        <v/>
      </c>
      <c r="V28" s="66">
        <f>IF(OR(L28&gt;=6,SUM(COUNTIF(L28,{"*小*","*中*","*高*","*大*"}))&gt;1),0,1)</f>
        <v>1</v>
      </c>
      <c r="W28" s="66">
        <f>IF(OR(D28&gt;=3,AND(D28=1,M28=2),AND(D28=2,OR(M28=3,L28&gt;=16,SUM(COUNTIF(L28,{"*高*","*大*"}))&gt;1))),0,1)</f>
        <v>1</v>
      </c>
    </row>
    <row r="29" spans="2:23" ht="18.75" customHeight="1">
      <c r="B29" s="72">
        <v>14</v>
      </c>
      <c r="C29" s="202"/>
      <c r="D29" s="203"/>
      <c r="E29" s="433"/>
      <c r="F29" s="434"/>
      <c r="G29" s="436"/>
      <c r="H29" s="435"/>
      <c r="I29" s="434"/>
      <c r="J29" s="436"/>
      <c r="K29" s="204"/>
      <c r="L29" s="202"/>
      <c r="M29" s="202"/>
      <c r="N29" s="205"/>
      <c r="O29" s="447"/>
      <c r="P29" s="448"/>
      <c r="Q29" s="447"/>
      <c r="R29" s="449"/>
      <c r="S29" s="186" t="str">
        <f t="shared" si="0"/>
        <v/>
      </c>
      <c r="T29" s="115"/>
      <c r="U29" s="64" t="str">
        <f t="shared" si="1"/>
        <v/>
      </c>
      <c r="V29" s="66">
        <f>IF(OR(L29&gt;=6,SUM(COUNTIF(L29,{"*小*","*中*","*高*","*大*"}))&gt;1),0,1)</f>
        <v>1</v>
      </c>
      <c r="W29" s="66">
        <f>IF(OR(D29&gt;=3,AND(D29=1,M29=2),AND(D29=2,OR(M29=3,L29&gt;=16,SUM(COUNTIF(L29,{"*高*","*大*"}))&gt;1))),0,1)</f>
        <v>1</v>
      </c>
    </row>
    <row r="30" spans="2:23" ht="18.75" customHeight="1">
      <c r="B30" s="72">
        <v>15</v>
      </c>
      <c r="C30" s="202"/>
      <c r="D30" s="203"/>
      <c r="E30" s="433"/>
      <c r="F30" s="434"/>
      <c r="G30" s="436"/>
      <c r="H30" s="435"/>
      <c r="I30" s="434"/>
      <c r="J30" s="436"/>
      <c r="K30" s="204"/>
      <c r="L30" s="202"/>
      <c r="M30" s="202"/>
      <c r="N30" s="205"/>
      <c r="O30" s="447"/>
      <c r="P30" s="448"/>
      <c r="Q30" s="447"/>
      <c r="R30" s="449"/>
      <c r="S30" s="186" t="str">
        <f t="shared" si="0"/>
        <v/>
      </c>
      <c r="T30" s="115"/>
      <c r="U30" s="64" t="str">
        <f t="shared" si="1"/>
        <v/>
      </c>
      <c r="V30" s="66">
        <f>IF(OR(L30&gt;=6,SUM(COUNTIF(L30,{"*小*","*中*","*高*","*大*"}))&gt;1),0,1)</f>
        <v>1</v>
      </c>
      <c r="W30" s="66">
        <f>IF(OR(D30&gt;=3,AND(D30=1,M30=2),AND(D30=2,OR(M30=3,L30&gt;=16,SUM(COUNTIF(L30,{"*高*","*大*"}))&gt;1))),0,1)</f>
        <v>1</v>
      </c>
    </row>
    <row r="31" spans="2:23" ht="18.75" customHeight="1">
      <c r="B31" s="72">
        <v>16</v>
      </c>
      <c r="C31" s="202"/>
      <c r="D31" s="203"/>
      <c r="E31" s="433"/>
      <c r="F31" s="434"/>
      <c r="G31" s="436"/>
      <c r="H31" s="435"/>
      <c r="I31" s="434"/>
      <c r="J31" s="436"/>
      <c r="K31" s="204"/>
      <c r="L31" s="202"/>
      <c r="M31" s="202"/>
      <c r="N31" s="205"/>
      <c r="O31" s="447"/>
      <c r="P31" s="448"/>
      <c r="Q31" s="447"/>
      <c r="R31" s="449"/>
      <c r="S31" s="186" t="str">
        <f t="shared" si="0"/>
        <v/>
      </c>
      <c r="T31" s="115"/>
      <c r="U31" s="64" t="str">
        <f t="shared" si="1"/>
        <v/>
      </c>
      <c r="V31" s="66">
        <f>IF(OR(L31&gt;=6,SUM(COUNTIF(L31,{"*小*","*中*","*高*","*大*"}))&gt;1),0,1)</f>
        <v>1</v>
      </c>
      <c r="W31" s="66">
        <f>IF(OR(D31&gt;=3,AND(D31=1,M31=2),AND(D31=2,OR(M31=3,L31&gt;=16,SUM(COUNTIF(L31,{"*高*","*大*"}))&gt;1))),0,1)</f>
        <v>1</v>
      </c>
    </row>
    <row r="32" spans="2:23" ht="18.75" customHeight="1">
      <c r="B32" s="72">
        <v>17</v>
      </c>
      <c r="C32" s="202"/>
      <c r="D32" s="203"/>
      <c r="E32" s="433"/>
      <c r="F32" s="434"/>
      <c r="G32" s="436"/>
      <c r="H32" s="450"/>
      <c r="I32" s="440"/>
      <c r="J32" s="442"/>
      <c r="K32" s="204"/>
      <c r="L32" s="202"/>
      <c r="M32" s="202"/>
      <c r="N32" s="205"/>
      <c r="O32" s="447"/>
      <c r="P32" s="448"/>
      <c r="Q32" s="447"/>
      <c r="R32" s="449"/>
      <c r="S32" s="186" t="str">
        <f t="shared" si="0"/>
        <v/>
      </c>
      <c r="T32" s="115"/>
      <c r="U32" s="64" t="str">
        <f t="shared" si="1"/>
        <v/>
      </c>
      <c r="V32" s="66">
        <f>IF(OR(L32&gt;=6,SUM(COUNTIF(L32,{"*小*","*中*","*高*","*大*"}))&gt;1),0,1)</f>
        <v>1</v>
      </c>
      <c r="W32" s="66">
        <f>IF(OR(D32&gt;=3,AND(D32=1,M32=2),AND(D32=2,OR(M32=3,L32&gt;=16,SUM(COUNTIF(L32,{"*高*","*大*"}))&gt;1))),0,1)</f>
        <v>1</v>
      </c>
    </row>
    <row r="33" spans="2:23" ht="18.75" customHeight="1">
      <c r="B33" s="72">
        <v>18</v>
      </c>
      <c r="C33" s="202"/>
      <c r="D33" s="203"/>
      <c r="E33" s="433"/>
      <c r="F33" s="434"/>
      <c r="G33" s="436"/>
      <c r="H33" s="450"/>
      <c r="I33" s="440"/>
      <c r="J33" s="442"/>
      <c r="K33" s="204"/>
      <c r="L33" s="202"/>
      <c r="M33" s="202"/>
      <c r="N33" s="205"/>
      <c r="O33" s="447"/>
      <c r="P33" s="448"/>
      <c r="Q33" s="447"/>
      <c r="R33" s="449"/>
      <c r="S33" s="186" t="str">
        <f t="shared" si="0"/>
        <v/>
      </c>
      <c r="T33" s="115"/>
      <c r="U33" s="64" t="str">
        <f t="shared" si="1"/>
        <v/>
      </c>
      <c r="V33" s="66">
        <f>IF(OR(L33&gt;=6,SUM(COUNTIF(L33,{"*小*","*中*","*高*","*大*"}))&gt;1),0,1)</f>
        <v>1</v>
      </c>
      <c r="W33" s="66">
        <f>IF(OR(D33&gt;=3,AND(D33=1,M33=2),AND(D33=2,OR(M33=3,L33&gt;=16,SUM(COUNTIF(L33,{"*高*","*大*"}))&gt;1))),0,1)</f>
        <v>1</v>
      </c>
    </row>
    <row r="34" spans="2:23" ht="18.75" customHeight="1">
      <c r="B34" s="72">
        <v>19</v>
      </c>
      <c r="C34" s="202"/>
      <c r="D34" s="203"/>
      <c r="E34" s="433"/>
      <c r="F34" s="434"/>
      <c r="G34" s="436"/>
      <c r="H34" s="435"/>
      <c r="I34" s="434"/>
      <c r="J34" s="436"/>
      <c r="K34" s="204"/>
      <c r="L34" s="202"/>
      <c r="M34" s="202"/>
      <c r="N34" s="205"/>
      <c r="O34" s="447"/>
      <c r="P34" s="448"/>
      <c r="Q34" s="447"/>
      <c r="R34" s="449"/>
      <c r="S34" s="186" t="str">
        <f t="shared" si="0"/>
        <v/>
      </c>
      <c r="T34" s="115"/>
      <c r="U34" s="64" t="str">
        <f t="shared" si="1"/>
        <v/>
      </c>
      <c r="V34" s="66">
        <f>IF(OR(L34&gt;=6,SUM(COUNTIF(L34,{"*小*","*中*","*高*","*大*"}))&gt;1),0,1)</f>
        <v>1</v>
      </c>
      <c r="W34" s="66">
        <f>IF(OR(D34&gt;=3,AND(D34=1,M34=2),AND(D34=2,OR(M34=3,L34&gt;=16,SUM(COUNTIF(L34,{"*高*","*大*"}))&gt;1))),0,1)</f>
        <v>1</v>
      </c>
    </row>
    <row r="35" spans="2:23" ht="18.75" customHeight="1">
      <c r="B35" s="72">
        <v>20</v>
      </c>
      <c r="C35" s="202"/>
      <c r="D35" s="203"/>
      <c r="E35" s="433"/>
      <c r="F35" s="434"/>
      <c r="G35" s="436"/>
      <c r="H35" s="435"/>
      <c r="I35" s="434"/>
      <c r="J35" s="436"/>
      <c r="K35" s="204"/>
      <c r="L35" s="202"/>
      <c r="M35" s="202"/>
      <c r="N35" s="205"/>
      <c r="O35" s="447"/>
      <c r="P35" s="448"/>
      <c r="Q35" s="447"/>
      <c r="R35" s="449"/>
      <c r="S35" s="186" t="str">
        <f t="shared" si="0"/>
        <v/>
      </c>
      <c r="T35" s="115"/>
      <c r="U35" s="64" t="str">
        <f t="shared" si="1"/>
        <v/>
      </c>
      <c r="V35" s="66">
        <f>IF(OR(L35&gt;=6,SUM(COUNTIF(L35,{"*小*","*中*","*高*","*大*"}))&gt;1),0,1)</f>
        <v>1</v>
      </c>
      <c r="W35" s="66">
        <f>IF(OR(D35&gt;=3,AND(D35=1,M35=2),AND(D35=2,OR(M35=3,L35&gt;=16,SUM(COUNTIF(L35,{"*高*","*大*"}))&gt;1))),0,1)</f>
        <v>1</v>
      </c>
    </row>
    <row r="36" spans="2:23" ht="18.75" customHeight="1">
      <c r="B36" s="72">
        <v>21</v>
      </c>
      <c r="C36" s="202"/>
      <c r="D36" s="203"/>
      <c r="E36" s="433"/>
      <c r="F36" s="434"/>
      <c r="G36" s="434"/>
      <c r="H36" s="435"/>
      <c r="I36" s="434"/>
      <c r="J36" s="436"/>
      <c r="K36" s="204"/>
      <c r="L36" s="202"/>
      <c r="M36" s="202"/>
      <c r="N36" s="205"/>
      <c r="O36" s="437"/>
      <c r="P36" s="437"/>
      <c r="Q36" s="437"/>
      <c r="R36" s="438"/>
      <c r="S36" s="186" t="str">
        <f t="shared" si="0"/>
        <v/>
      </c>
      <c r="T36" s="115"/>
      <c r="U36" s="64" t="str">
        <f t="shared" si="1"/>
        <v/>
      </c>
      <c r="V36" s="66">
        <f>IF(OR(L36&gt;=6,SUM(COUNTIF(L36,{"*小*","*中*","*高*","*大*"}))&gt;1),0,1)</f>
        <v>1</v>
      </c>
      <c r="W36" s="66">
        <f>IF(OR(D36&gt;=3,AND(D36=1,M36=2),AND(D36=2,OR(M36=3,L36&gt;=16,SUM(COUNTIF(L36,{"*高*","*大*"}))&gt;1))),0,1)</f>
        <v>1</v>
      </c>
    </row>
    <row r="37" spans="2:23" ht="18.75" customHeight="1">
      <c r="B37" s="72">
        <v>22</v>
      </c>
      <c r="C37" s="202"/>
      <c r="D37" s="203"/>
      <c r="E37" s="433"/>
      <c r="F37" s="434"/>
      <c r="G37" s="434"/>
      <c r="H37" s="435"/>
      <c r="I37" s="434"/>
      <c r="J37" s="436"/>
      <c r="K37" s="204"/>
      <c r="L37" s="202"/>
      <c r="M37" s="202"/>
      <c r="N37" s="205"/>
      <c r="O37" s="437"/>
      <c r="P37" s="437"/>
      <c r="Q37" s="437"/>
      <c r="R37" s="438"/>
      <c r="S37" s="186" t="str">
        <f t="shared" si="0"/>
        <v/>
      </c>
      <c r="T37" s="115"/>
      <c r="U37" s="64" t="str">
        <f t="shared" si="1"/>
        <v/>
      </c>
      <c r="V37" s="66">
        <f>IF(OR(L37&gt;=6,SUM(COUNTIF(L37,{"*小*","*中*","*高*","*大*"}))&gt;1),0,1)</f>
        <v>1</v>
      </c>
      <c r="W37" s="66">
        <f>IF(OR(D37&gt;=3,AND(D37=1,M37=2),AND(D37=2,OR(M37=3,L37&gt;=16,SUM(COUNTIF(L37,{"*高*","*大*"}))&gt;1))),0,1)</f>
        <v>1</v>
      </c>
    </row>
    <row r="38" spans="2:23" ht="18.75" customHeight="1">
      <c r="B38" s="72">
        <v>23</v>
      </c>
      <c r="C38" s="202"/>
      <c r="D38" s="203"/>
      <c r="E38" s="433"/>
      <c r="F38" s="434"/>
      <c r="G38" s="434"/>
      <c r="H38" s="435"/>
      <c r="I38" s="434"/>
      <c r="J38" s="436"/>
      <c r="K38" s="204"/>
      <c r="L38" s="202"/>
      <c r="M38" s="202"/>
      <c r="N38" s="205"/>
      <c r="O38" s="437"/>
      <c r="P38" s="437"/>
      <c r="Q38" s="437"/>
      <c r="R38" s="438"/>
      <c r="S38" s="186" t="str">
        <f t="shared" si="0"/>
        <v/>
      </c>
      <c r="T38" s="115"/>
      <c r="U38" s="64" t="str">
        <f t="shared" si="1"/>
        <v/>
      </c>
      <c r="V38" s="66">
        <f>IF(OR(L38&gt;=6,SUM(COUNTIF(L38,{"*小*","*中*","*高*","*大*"}))&gt;1),0,1)</f>
        <v>1</v>
      </c>
      <c r="W38" s="66">
        <f>IF(OR(D38&gt;=3,AND(D38=1,M38=2),AND(D38=2,OR(M38=3,L38&gt;=16,SUM(COUNTIF(L38,{"*高*","*大*"}))&gt;1))),0,1)</f>
        <v>1</v>
      </c>
    </row>
    <row r="39" spans="2:23" ht="18.75" customHeight="1">
      <c r="B39" s="72">
        <v>24</v>
      </c>
      <c r="C39" s="202"/>
      <c r="D39" s="203"/>
      <c r="E39" s="433"/>
      <c r="F39" s="434"/>
      <c r="G39" s="436"/>
      <c r="H39" s="435"/>
      <c r="I39" s="434"/>
      <c r="J39" s="436"/>
      <c r="K39" s="204"/>
      <c r="L39" s="202"/>
      <c r="M39" s="202"/>
      <c r="N39" s="205"/>
      <c r="O39" s="447"/>
      <c r="P39" s="448"/>
      <c r="Q39" s="447"/>
      <c r="R39" s="449"/>
      <c r="S39" s="186" t="str">
        <f t="shared" si="0"/>
        <v/>
      </c>
      <c r="T39" s="115"/>
      <c r="U39" s="64" t="str">
        <f t="shared" si="1"/>
        <v/>
      </c>
      <c r="V39" s="66">
        <f>IF(OR(L39&gt;=6,SUM(COUNTIF(L39,{"*小*","*中*","*高*","*大*"}))&gt;1),0,1)</f>
        <v>1</v>
      </c>
      <c r="W39" s="66">
        <f>IF(OR(D39&gt;=3,AND(D39=1,M39=2),AND(D39=2,OR(M39=3,L39&gt;=16,SUM(COUNTIF(L39,{"*高*","*大*"}))&gt;1))),0,1)</f>
        <v>1</v>
      </c>
    </row>
    <row r="40" spans="2:23" ht="18.75" customHeight="1">
      <c r="B40" s="72">
        <v>25</v>
      </c>
      <c r="C40" s="202"/>
      <c r="D40" s="203"/>
      <c r="E40" s="433"/>
      <c r="F40" s="434"/>
      <c r="G40" s="436"/>
      <c r="H40" s="435"/>
      <c r="I40" s="434"/>
      <c r="J40" s="436"/>
      <c r="K40" s="204"/>
      <c r="L40" s="202"/>
      <c r="M40" s="202"/>
      <c r="N40" s="205"/>
      <c r="O40" s="447"/>
      <c r="P40" s="448"/>
      <c r="Q40" s="447"/>
      <c r="R40" s="449"/>
      <c r="S40" s="186" t="str">
        <f t="shared" si="0"/>
        <v/>
      </c>
      <c r="T40" s="115"/>
      <c r="U40" s="64" t="str">
        <f t="shared" si="1"/>
        <v/>
      </c>
      <c r="V40" s="66">
        <f>IF(OR(L40&gt;=6,SUM(COUNTIF(L40,{"*小*","*中*","*高*","*大*"}))&gt;1),0,1)</f>
        <v>1</v>
      </c>
      <c r="W40" s="66">
        <f>IF(OR(D40&gt;=3,AND(D40=1,M40=2),AND(D40=2,OR(M40=3,L40&gt;=16,SUM(COUNTIF(L40,{"*高*","*大*"}))&gt;1))),0,1)</f>
        <v>1</v>
      </c>
    </row>
    <row r="41" spans="2:23" ht="18.75" customHeight="1">
      <c r="B41" s="72">
        <v>26</v>
      </c>
      <c r="C41" s="202"/>
      <c r="D41" s="203"/>
      <c r="E41" s="433"/>
      <c r="F41" s="434"/>
      <c r="G41" s="436"/>
      <c r="H41" s="435"/>
      <c r="I41" s="434"/>
      <c r="J41" s="436"/>
      <c r="K41" s="204"/>
      <c r="L41" s="202"/>
      <c r="M41" s="202"/>
      <c r="N41" s="205"/>
      <c r="O41" s="447"/>
      <c r="P41" s="448"/>
      <c r="Q41" s="447"/>
      <c r="R41" s="449"/>
      <c r="S41" s="186" t="str">
        <f t="shared" si="0"/>
        <v/>
      </c>
      <c r="T41" s="115"/>
      <c r="U41" s="64" t="str">
        <f t="shared" si="1"/>
        <v/>
      </c>
      <c r="V41" s="66">
        <f>IF(OR(L41&gt;=6,SUM(COUNTIF(L41,{"*小*","*中*","*高*","*大*"}))&gt;1),0,1)</f>
        <v>1</v>
      </c>
      <c r="W41" s="66">
        <f>IF(OR(D41&gt;=3,AND(D41=1,M41=2),AND(D41=2,OR(M41=3,L41&gt;=16,SUM(COUNTIF(L41,{"*高*","*大*"}))&gt;1))),0,1)</f>
        <v>1</v>
      </c>
    </row>
    <row r="42" spans="2:23" ht="18.75" customHeight="1">
      <c r="B42" s="72">
        <v>27</v>
      </c>
      <c r="C42" s="202"/>
      <c r="D42" s="203"/>
      <c r="E42" s="433"/>
      <c r="F42" s="434"/>
      <c r="G42" s="436"/>
      <c r="H42" s="435"/>
      <c r="I42" s="434"/>
      <c r="J42" s="436"/>
      <c r="K42" s="204"/>
      <c r="L42" s="202"/>
      <c r="M42" s="202"/>
      <c r="N42" s="205"/>
      <c r="O42" s="447"/>
      <c r="P42" s="448"/>
      <c r="Q42" s="447"/>
      <c r="R42" s="449"/>
      <c r="S42" s="186" t="str">
        <f t="shared" si="0"/>
        <v/>
      </c>
      <c r="T42" s="115"/>
      <c r="U42" s="64" t="str">
        <f t="shared" si="1"/>
        <v/>
      </c>
      <c r="V42" s="66">
        <f>IF(OR(L42&gt;=6,SUM(COUNTIF(L42,{"*小*","*中*","*高*","*大*"}))&gt;1),0,1)</f>
        <v>1</v>
      </c>
      <c r="W42" s="66">
        <f>IF(OR(D42&gt;=3,AND(D42=1,M42=2),AND(D42=2,OR(M42=3,L42&gt;=16,SUM(COUNTIF(L42,{"*高*","*大*"}))&gt;1))),0,1)</f>
        <v>1</v>
      </c>
    </row>
    <row r="43" spans="2:23" ht="18.75" customHeight="1">
      <c r="B43" s="72">
        <v>28</v>
      </c>
      <c r="C43" s="202"/>
      <c r="D43" s="203"/>
      <c r="E43" s="433"/>
      <c r="F43" s="434"/>
      <c r="G43" s="436"/>
      <c r="H43" s="435"/>
      <c r="I43" s="434"/>
      <c r="J43" s="436"/>
      <c r="K43" s="204"/>
      <c r="L43" s="202"/>
      <c r="M43" s="202"/>
      <c r="N43" s="205"/>
      <c r="O43" s="447"/>
      <c r="P43" s="448"/>
      <c r="Q43" s="447"/>
      <c r="R43" s="449"/>
      <c r="S43" s="186" t="str">
        <f t="shared" si="0"/>
        <v/>
      </c>
      <c r="T43" s="115"/>
      <c r="U43" s="64" t="str">
        <f t="shared" si="1"/>
        <v/>
      </c>
      <c r="V43" s="66">
        <f>IF(OR(L43&gt;=6,SUM(COUNTIF(L43,{"*小*","*中*","*高*","*大*"}))&gt;1),0,1)</f>
        <v>1</v>
      </c>
      <c r="W43" s="66">
        <f>IF(OR(D43&gt;=3,AND(D43=1,M43=2),AND(D43=2,OR(M43=3,L43&gt;=16,SUM(COUNTIF(L43,{"*高*","*大*"}))&gt;1))),0,1)</f>
        <v>1</v>
      </c>
    </row>
    <row r="44" spans="2:23" ht="18.75" customHeight="1">
      <c r="B44" s="72">
        <v>29</v>
      </c>
      <c r="C44" s="202"/>
      <c r="D44" s="203"/>
      <c r="E44" s="433"/>
      <c r="F44" s="434"/>
      <c r="G44" s="436"/>
      <c r="H44" s="435"/>
      <c r="I44" s="434"/>
      <c r="J44" s="436"/>
      <c r="K44" s="204"/>
      <c r="L44" s="202"/>
      <c r="M44" s="202"/>
      <c r="N44" s="205"/>
      <c r="O44" s="447"/>
      <c r="P44" s="448"/>
      <c r="Q44" s="447"/>
      <c r="R44" s="449"/>
      <c r="S44" s="186" t="str">
        <f t="shared" si="0"/>
        <v/>
      </c>
      <c r="T44" s="115"/>
      <c r="U44" s="64" t="str">
        <f t="shared" si="1"/>
        <v/>
      </c>
      <c r="V44" s="66">
        <f>IF(OR(L44&gt;=6,SUM(COUNTIF(L44,{"*小*","*中*","*高*","*大*"}))&gt;1),0,1)</f>
        <v>1</v>
      </c>
      <c r="W44" s="66">
        <f>IF(OR(D44&gt;=3,AND(D44=1,M44=2),AND(D44=2,OR(M44=3,L44&gt;=16,SUM(COUNTIF(L44,{"*高*","*大*"}))&gt;1))),0,1)</f>
        <v>1</v>
      </c>
    </row>
    <row r="45" spans="2:23" ht="18.75" customHeight="1">
      <c r="B45" s="72">
        <v>30</v>
      </c>
      <c r="C45" s="202"/>
      <c r="D45" s="203"/>
      <c r="E45" s="433"/>
      <c r="F45" s="434"/>
      <c r="G45" s="436"/>
      <c r="H45" s="435"/>
      <c r="I45" s="434"/>
      <c r="J45" s="436"/>
      <c r="K45" s="204"/>
      <c r="L45" s="202"/>
      <c r="M45" s="202"/>
      <c r="N45" s="205"/>
      <c r="O45" s="447"/>
      <c r="P45" s="448"/>
      <c r="Q45" s="447"/>
      <c r="R45" s="449"/>
      <c r="S45" s="186" t="str">
        <f t="shared" si="0"/>
        <v/>
      </c>
      <c r="T45" s="115"/>
      <c r="U45" s="64" t="str">
        <f t="shared" si="1"/>
        <v/>
      </c>
      <c r="V45" s="66">
        <f>IF(OR(L45&gt;=6,SUM(COUNTIF(L45,{"*小*","*中*","*高*","*大*"}))&gt;1),0,1)</f>
        <v>1</v>
      </c>
      <c r="W45" s="66">
        <f>IF(OR(D45&gt;=3,AND(D45=1,M45=2),AND(D45=2,OR(M45=3,L45&gt;=16,SUM(COUNTIF(L45,{"*高*","*大*"}))&gt;1))),0,1)</f>
        <v>1</v>
      </c>
    </row>
    <row r="46" spans="2:23" ht="18.75" customHeight="1">
      <c r="B46" s="72">
        <v>31</v>
      </c>
      <c r="C46" s="202"/>
      <c r="D46" s="203"/>
      <c r="E46" s="433"/>
      <c r="F46" s="434"/>
      <c r="G46" s="436"/>
      <c r="H46" s="435"/>
      <c r="I46" s="434"/>
      <c r="J46" s="436"/>
      <c r="K46" s="204"/>
      <c r="L46" s="202"/>
      <c r="M46" s="202"/>
      <c r="N46" s="205"/>
      <c r="O46" s="447"/>
      <c r="P46" s="448"/>
      <c r="Q46" s="447"/>
      <c r="R46" s="449"/>
      <c r="S46" s="186" t="str">
        <f t="shared" si="0"/>
        <v/>
      </c>
      <c r="T46" s="115"/>
      <c r="U46" s="64" t="str">
        <f t="shared" si="1"/>
        <v/>
      </c>
      <c r="V46" s="66">
        <f>IF(OR(L46&gt;=6,SUM(COUNTIF(L46,{"*小*","*中*","*高*","*大*"}))&gt;1),0,1)</f>
        <v>1</v>
      </c>
      <c r="W46" s="66">
        <f>IF(OR(D46&gt;=3,AND(D46=1,M46=2),AND(D46=2,OR(M46=3,L46&gt;=16,SUM(COUNTIF(L46,{"*高*","*大*"}))&gt;1))),0,1)</f>
        <v>1</v>
      </c>
    </row>
    <row r="47" spans="2:23" ht="18.75" customHeight="1">
      <c r="B47" s="72">
        <v>32</v>
      </c>
      <c r="C47" s="202"/>
      <c r="D47" s="203"/>
      <c r="E47" s="433"/>
      <c r="F47" s="434"/>
      <c r="G47" s="436"/>
      <c r="H47" s="435"/>
      <c r="I47" s="434"/>
      <c r="J47" s="436"/>
      <c r="K47" s="204"/>
      <c r="L47" s="202"/>
      <c r="M47" s="202"/>
      <c r="N47" s="205"/>
      <c r="O47" s="447"/>
      <c r="P47" s="448"/>
      <c r="Q47" s="447"/>
      <c r="R47" s="449"/>
      <c r="S47" s="186" t="str">
        <f t="shared" si="0"/>
        <v/>
      </c>
      <c r="T47" s="115"/>
      <c r="U47" s="64" t="str">
        <f t="shared" si="1"/>
        <v/>
      </c>
      <c r="V47" s="66">
        <f>IF(OR(L47&gt;=6,SUM(COUNTIF(L47,{"*小*","*中*","*高*","*大*"}))&gt;1),0,1)</f>
        <v>1</v>
      </c>
      <c r="W47" s="66">
        <f>IF(OR(D47&gt;=3,AND(D47=1,M47=2),AND(D47=2,OR(M47=3,L47&gt;=16,SUM(COUNTIF(L47,{"*高*","*大*"}))&gt;1))),0,1)</f>
        <v>1</v>
      </c>
    </row>
    <row r="48" spans="2:23" ht="18.75" customHeight="1">
      <c r="B48" s="72">
        <v>33</v>
      </c>
      <c r="C48" s="202"/>
      <c r="D48" s="203"/>
      <c r="E48" s="433"/>
      <c r="F48" s="434"/>
      <c r="G48" s="436"/>
      <c r="H48" s="435"/>
      <c r="I48" s="434"/>
      <c r="J48" s="436"/>
      <c r="K48" s="204"/>
      <c r="L48" s="202"/>
      <c r="M48" s="202"/>
      <c r="N48" s="205"/>
      <c r="O48" s="447"/>
      <c r="P48" s="448"/>
      <c r="Q48" s="447"/>
      <c r="R48" s="449"/>
      <c r="S48" s="186" t="str">
        <f t="shared" si="0"/>
        <v/>
      </c>
      <c r="T48" s="115"/>
      <c r="U48" s="64" t="str">
        <f t="shared" si="1"/>
        <v/>
      </c>
      <c r="V48" s="66">
        <f>IF(OR(L48&gt;=6,SUM(COUNTIF(L48,{"*小*","*中*","*高*","*大*"}))&gt;1),0,1)</f>
        <v>1</v>
      </c>
      <c r="W48" s="66">
        <f>IF(OR(D48&gt;=3,AND(D48=1,M48=2),AND(D48=2,OR(M48=3,L48&gt;=16,SUM(COUNTIF(L48,{"*高*","*大*"}))&gt;1))),0,1)</f>
        <v>1</v>
      </c>
    </row>
    <row r="49" spans="2:23" ht="18.75" customHeight="1">
      <c r="B49" s="72">
        <v>34</v>
      </c>
      <c r="C49" s="202"/>
      <c r="D49" s="203"/>
      <c r="E49" s="433"/>
      <c r="F49" s="434"/>
      <c r="G49" s="436"/>
      <c r="H49" s="450"/>
      <c r="I49" s="440"/>
      <c r="J49" s="442"/>
      <c r="K49" s="204"/>
      <c r="L49" s="202"/>
      <c r="M49" s="202"/>
      <c r="N49" s="205"/>
      <c r="O49" s="447"/>
      <c r="P49" s="448"/>
      <c r="Q49" s="447"/>
      <c r="R49" s="449"/>
      <c r="S49" s="186" t="str">
        <f t="shared" si="0"/>
        <v/>
      </c>
      <c r="T49" s="115"/>
      <c r="U49" s="64" t="str">
        <f t="shared" si="1"/>
        <v/>
      </c>
      <c r="V49" s="66">
        <f>IF(OR(L49&gt;=6,SUM(COUNTIF(L49,{"*小*","*中*","*高*","*大*"}))&gt;1),0,1)</f>
        <v>1</v>
      </c>
      <c r="W49" s="66">
        <f>IF(OR(D49&gt;=3,AND(D49=1,M49=2),AND(D49=2,OR(M49=3,L49&gt;=16,SUM(COUNTIF(L49,{"*高*","*大*"}))&gt;1))),0,1)</f>
        <v>1</v>
      </c>
    </row>
    <row r="50" spans="2:23" ht="18.75" customHeight="1">
      <c r="B50" s="72">
        <v>35</v>
      </c>
      <c r="C50" s="202"/>
      <c r="D50" s="203"/>
      <c r="E50" s="451"/>
      <c r="F50" s="440"/>
      <c r="G50" s="442"/>
      <c r="H50" s="435"/>
      <c r="I50" s="434"/>
      <c r="J50" s="436"/>
      <c r="K50" s="204"/>
      <c r="L50" s="202"/>
      <c r="M50" s="202"/>
      <c r="N50" s="205"/>
      <c r="O50" s="447"/>
      <c r="P50" s="448"/>
      <c r="Q50" s="447"/>
      <c r="R50" s="449"/>
      <c r="S50" s="186" t="str">
        <f t="shared" si="0"/>
        <v/>
      </c>
      <c r="T50" s="115"/>
      <c r="U50" s="64" t="str">
        <f t="shared" si="1"/>
        <v/>
      </c>
      <c r="V50" s="66">
        <f>IF(OR(L50&gt;=6,SUM(COUNTIF(L50,{"*小*","*中*","*高*","*大*"}))&gt;1),0,1)</f>
        <v>1</v>
      </c>
      <c r="W50" s="66">
        <f>IF(OR(D50&gt;=3,AND(D50=1,M50=2),AND(D50=2,OR(M50=3,L50&gt;=16,SUM(COUNTIF(L50,{"*高*","*大*"}))&gt;1))),0,1)</f>
        <v>1</v>
      </c>
    </row>
    <row r="51" spans="2:23" ht="18.75" customHeight="1">
      <c r="B51" s="72">
        <v>36</v>
      </c>
      <c r="C51" s="202"/>
      <c r="D51" s="203"/>
      <c r="E51" s="433"/>
      <c r="F51" s="434"/>
      <c r="G51" s="436"/>
      <c r="H51" s="435"/>
      <c r="I51" s="434"/>
      <c r="J51" s="436"/>
      <c r="K51" s="204"/>
      <c r="L51" s="202"/>
      <c r="M51" s="202"/>
      <c r="N51" s="205"/>
      <c r="O51" s="447"/>
      <c r="P51" s="448"/>
      <c r="Q51" s="447"/>
      <c r="R51" s="449"/>
      <c r="S51" s="186" t="str">
        <f t="shared" si="0"/>
        <v/>
      </c>
      <c r="T51" s="115"/>
      <c r="U51" s="64" t="str">
        <f t="shared" si="1"/>
        <v/>
      </c>
      <c r="V51" s="66">
        <f>IF(OR(L51&gt;=6,SUM(COUNTIF(L51,{"*小*","*中*","*高*","*大*"}))&gt;1),0,1)</f>
        <v>1</v>
      </c>
      <c r="W51" s="66">
        <f>IF(OR(D51&gt;=3,AND(D51=1,M51=2),AND(D51=2,OR(M51=3,L51&gt;=16,SUM(COUNTIF(L51,{"*高*","*大*"}))&gt;1))),0,1)</f>
        <v>1</v>
      </c>
    </row>
    <row r="52" spans="2:23" ht="18.75" customHeight="1">
      <c r="B52" s="72">
        <v>37</v>
      </c>
      <c r="C52" s="202"/>
      <c r="D52" s="203"/>
      <c r="E52" s="433"/>
      <c r="F52" s="434"/>
      <c r="G52" s="436"/>
      <c r="H52" s="435"/>
      <c r="I52" s="434"/>
      <c r="J52" s="436"/>
      <c r="K52" s="204"/>
      <c r="L52" s="202"/>
      <c r="M52" s="202"/>
      <c r="N52" s="205"/>
      <c r="O52" s="447"/>
      <c r="P52" s="448"/>
      <c r="Q52" s="447"/>
      <c r="R52" s="449"/>
      <c r="S52" s="186" t="str">
        <f t="shared" si="0"/>
        <v/>
      </c>
      <c r="T52" s="115"/>
      <c r="U52" s="64" t="str">
        <f t="shared" si="1"/>
        <v/>
      </c>
      <c r="V52" s="66">
        <f>IF(OR(L52&gt;=6,SUM(COUNTIF(L52,{"*小*","*中*","*高*","*大*"}))&gt;1),0,1)</f>
        <v>1</v>
      </c>
      <c r="W52" s="66">
        <f>IF(OR(D52&gt;=3,AND(D52=1,M52=2),AND(D52=2,OR(M52=3,L52&gt;=16,SUM(COUNTIF(L52,{"*高*","*大*"}))&gt;1))),0,1)</f>
        <v>1</v>
      </c>
    </row>
    <row r="53" spans="2:23" ht="18.75" customHeight="1">
      <c r="B53" s="72">
        <v>38</v>
      </c>
      <c r="C53" s="202"/>
      <c r="D53" s="203"/>
      <c r="E53" s="433"/>
      <c r="F53" s="434"/>
      <c r="G53" s="436"/>
      <c r="H53" s="435"/>
      <c r="I53" s="434"/>
      <c r="J53" s="436"/>
      <c r="K53" s="204"/>
      <c r="L53" s="202"/>
      <c r="M53" s="202"/>
      <c r="N53" s="205"/>
      <c r="O53" s="447"/>
      <c r="P53" s="448"/>
      <c r="Q53" s="447"/>
      <c r="R53" s="449"/>
      <c r="S53" s="186" t="str">
        <f t="shared" si="0"/>
        <v/>
      </c>
      <c r="T53" s="115"/>
      <c r="U53" s="64" t="str">
        <f t="shared" si="1"/>
        <v/>
      </c>
      <c r="V53" s="66">
        <f>IF(OR(L53&gt;=6,SUM(COUNTIF(L53,{"*小*","*中*","*高*","*大*"}))&gt;1),0,1)</f>
        <v>1</v>
      </c>
      <c r="W53" s="66">
        <f>IF(OR(D53&gt;=3,AND(D53=1,M53=2),AND(D53=2,OR(M53=3,L53&gt;=16,SUM(COUNTIF(L53,{"*高*","*大*"}))&gt;1))),0,1)</f>
        <v>1</v>
      </c>
    </row>
    <row r="54" spans="2:23" ht="18.75" customHeight="1">
      <c r="B54" s="72">
        <v>39</v>
      </c>
      <c r="C54" s="202"/>
      <c r="D54" s="203"/>
      <c r="E54" s="433"/>
      <c r="F54" s="434"/>
      <c r="G54" s="436"/>
      <c r="H54" s="435"/>
      <c r="I54" s="434"/>
      <c r="J54" s="436"/>
      <c r="K54" s="204"/>
      <c r="L54" s="202"/>
      <c r="M54" s="202"/>
      <c r="N54" s="205"/>
      <c r="O54" s="447"/>
      <c r="P54" s="448"/>
      <c r="Q54" s="447"/>
      <c r="R54" s="449"/>
      <c r="S54" s="186" t="str">
        <f t="shared" si="0"/>
        <v/>
      </c>
      <c r="T54" s="115"/>
      <c r="U54" s="64" t="str">
        <f t="shared" si="1"/>
        <v/>
      </c>
      <c r="V54" s="66">
        <f>IF(OR(L54&gt;=6,SUM(COUNTIF(L54,{"*小*","*中*","*高*","*大*"}))&gt;1),0,1)</f>
        <v>1</v>
      </c>
      <c r="W54" s="66">
        <f>IF(OR(D54&gt;=3,AND(D54=1,M54=2),AND(D54=2,OR(M54=3,L54&gt;=16,SUM(COUNTIF(L54,{"*高*","*大*"}))&gt;1))),0,1)</f>
        <v>1</v>
      </c>
    </row>
    <row r="55" spans="2:23" ht="18.75" customHeight="1">
      <c r="B55" s="72">
        <v>40</v>
      </c>
      <c r="C55" s="202"/>
      <c r="D55" s="203"/>
      <c r="E55" s="433"/>
      <c r="F55" s="434"/>
      <c r="G55" s="436"/>
      <c r="H55" s="435"/>
      <c r="I55" s="434"/>
      <c r="J55" s="436"/>
      <c r="K55" s="204"/>
      <c r="L55" s="202"/>
      <c r="M55" s="202"/>
      <c r="N55" s="205"/>
      <c r="O55" s="447"/>
      <c r="P55" s="448"/>
      <c r="Q55" s="447"/>
      <c r="R55" s="449"/>
      <c r="S55" s="186" t="str">
        <f t="shared" si="0"/>
        <v/>
      </c>
      <c r="T55" s="115"/>
      <c r="U55" s="64" t="str">
        <f t="shared" si="1"/>
        <v/>
      </c>
      <c r="V55" s="66">
        <f>IF(OR(L55&gt;=6,SUM(COUNTIF(L55,{"*小*","*中*","*高*","*大*"}))&gt;1),0,1)</f>
        <v>1</v>
      </c>
      <c r="W55" s="66">
        <f>IF(OR(D55&gt;=3,AND(D55=1,M55=2),AND(D55=2,OR(M55=3,L55&gt;=16,SUM(COUNTIF(L55,{"*高*","*大*"}))&gt;1))),0,1)</f>
        <v>1</v>
      </c>
    </row>
    <row r="56" spans="2:23" ht="18.75" customHeight="1">
      <c r="B56" s="72">
        <v>41</v>
      </c>
      <c r="C56" s="202"/>
      <c r="D56" s="203"/>
      <c r="E56" s="433"/>
      <c r="F56" s="434"/>
      <c r="G56" s="436"/>
      <c r="H56" s="435"/>
      <c r="I56" s="434"/>
      <c r="J56" s="436"/>
      <c r="K56" s="204"/>
      <c r="L56" s="202"/>
      <c r="M56" s="202"/>
      <c r="N56" s="205"/>
      <c r="O56" s="447"/>
      <c r="P56" s="448"/>
      <c r="Q56" s="447"/>
      <c r="R56" s="449"/>
      <c r="S56" s="186" t="str">
        <f t="shared" si="0"/>
        <v/>
      </c>
      <c r="T56" s="115"/>
      <c r="U56" s="64" t="str">
        <f t="shared" si="1"/>
        <v/>
      </c>
      <c r="V56" s="66">
        <f>IF(OR(L56&gt;=6,SUM(COUNTIF(L56,{"*小*","*中*","*高*","*大*"}))&gt;1),0,1)</f>
        <v>1</v>
      </c>
      <c r="W56" s="66">
        <f>IF(OR(D56&gt;=3,AND(D56=1,M56=2),AND(D56=2,OR(M56=3,L56&gt;=16,SUM(COUNTIF(L56,{"*高*","*大*"}))&gt;1))),0,1)</f>
        <v>1</v>
      </c>
    </row>
    <row r="57" spans="2:23" ht="18.75" customHeight="1">
      <c r="B57" s="72">
        <v>42</v>
      </c>
      <c r="C57" s="202"/>
      <c r="D57" s="203"/>
      <c r="E57" s="433"/>
      <c r="F57" s="434"/>
      <c r="G57" s="436"/>
      <c r="H57" s="435"/>
      <c r="I57" s="434"/>
      <c r="J57" s="436"/>
      <c r="K57" s="204"/>
      <c r="L57" s="202"/>
      <c r="M57" s="202"/>
      <c r="N57" s="205"/>
      <c r="O57" s="447"/>
      <c r="P57" s="448"/>
      <c r="Q57" s="447"/>
      <c r="R57" s="449"/>
      <c r="S57" s="186" t="str">
        <f t="shared" si="0"/>
        <v/>
      </c>
      <c r="T57" s="115"/>
      <c r="U57" s="64" t="str">
        <f t="shared" si="1"/>
        <v/>
      </c>
      <c r="V57" s="66">
        <f>IF(OR(L57&gt;=6,SUM(COUNTIF(L57,{"*小*","*中*","*高*","*大*"}))&gt;1),0,1)</f>
        <v>1</v>
      </c>
      <c r="W57" s="66">
        <f>IF(OR(D57&gt;=3,AND(D57=1,M57=2),AND(D57=2,OR(M57=3,L57&gt;=16,SUM(COUNTIF(L57,{"*高*","*大*"}))&gt;1))),0,1)</f>
        <v>1</v>
      </c>
    </row>
    <row r="58" spans="2:23" ht="18.75" customHeight="1">
      <c r="B58" s="72">
        <v>43</v>
      </c>
      <c r="C58" s="202"/>
      <c r="D58" s="203"/>
      <c r="E58" s="433"/>
      <c r="F58" s="434"/>
      <c r="G58" s="436"/>
      <c r="H58" s="435"/>
      <c r="I58" s="434"/>
      <c r="J58" s="436"/>
      <c r="K58" s="204"/>
      <c r="L58" s="202"/>
      <c r="M58" s="202"/>
      <c r="N58" s="205"/>
      <c r="O58" s="447"/>
      <c r="P58" s="448"/>
      <c r="Q58" s="447"/>
      <c r="R58" s="449"/>
      <c r="S58" s="186" t="str">
        <f t="shared" si="0"/>
        <v/>
      </c>
      <c r="T58" s="115"/>
      <c r="U58" s="64" t="str">
        <f t="shared" si="1"/>
        <v/>
      </c>
      <c r="V58" s="66">
        <f>IF(OR(L58&gt;=6,SUM(COUNTIF(L58,{"*小*","*中*","*高*","*大*"}))&gt;1),0,1)</f>
        <v>1</v>
      </c>
      <c r="W58" s="66">
        <f>IF(OR(D58&gt;=3,AND(D58=1,M58=2),AND(D58=2,OR(M58=3,L58&gt;=16,SUM(COUNTIF(L58,{"*高*","*大*"}))&gt;1))),0,1)</f>
        <v>1</v>
      </c>
    </row>
    <row r="59" spans="2:23" ht="18.75" customHeight="1">
      <c r="B59" s="72">
        <v>44</v>
      </c>
      <c r="C59" s="202"/>
      <c r="D59" s="203"/>
      <c r="E59" s="433"/>
      <c r="F59" s="434"/>
      <c r="G59" s="436"/>
      <c r="H59" s="435"/>
      <c r="I59" s="434"/>
      <c r="J59" s="436"/>
      <c r="K59" s="204"/>
      <c r="L59" s="202"/>
      <c r="M59" s="202"/>
      <c r="N59" s="205"/>
      <c r="O59" s="447"/>
      <c r="P59" s="448"/>
      <c r="Q59" s="447"/>
      <c r="R59" s="449"/>
      <c r="S59" s="186" t="str">
        <f t="shared" si="0"/>
        <v/>
      </c>
      <c r="T59" s="115"/>
      <c r="U59" s="64" t="str">
        <f t="shared" si="1"/>
        <v/>
      </c>
      <c r="V59" s="66">
        <f>IF(OR(L59&gt;=6,SUM(COUNTIF(L59,{"*小*","*中*","*高*","*大*"}))&gt;1),0,1)</f>
        <v>1</v>
      </c>
      <c r="W59" s="66">
        <f>IF(OR(D59&gt;=3,AND(D59=1,M59=2),AND(D59=2,OR(M59=3,L59&gt;=16,SUM(COUNTIF(L59,{"*高*","*大*"}))&gt;1))),0,1)</f>
        <v>1</v>
      </c>
    </row>
    <row r="60" spans="2:23" ht="18.75" customHeight="1">
      <c r="B60" s="72">
        <v>45</v>
      </c>
      <c r="C60" s="202"/>
      <c r="D60" s="203"/>
      <c r="E60" s="433"/>
      <c r="F60" s="434"/>
      <c r="G60" s="436"/>
      <c r="H60" s="435"/>
      <c r="I60" s="434"/>
      <c r="J60" s="436"/>
      <c r="K60" s="204"/>
      <c r="L60" s="202"/>
      <c r="M60" s="202"/>
      <c r="N60" s="205"/>
      <c r="O60" s="447"/>
      <c r="P60" s="448"/>
      <c r="Q60" s="447"/>
      <c r="R60" s="449"/>
      <c r="S60" s="186" t="str">
        <f t="shared" si="0"/>
        <v/>
      </c>
      <c r="T60" s="115"/>
      <c r="U60" s="64" t="str">
        <f t="shared" si="1"/>
        <v/>
      </c>
      <c r="V60" s="66">
        <f>IF(OR(L60&gt;=6,SUM(COUNTIF(L60,{"*小*","*中*","*高*","*大*"}))&gt;1),0,1)</f>
        <v>1</v>
      </c>
      <c r="W60" s="66">
        <f>IF(OR(D60&gt;=3,AND(D60=1,M60=2),AND(D60=2,OR(M60=3,L60&gt;=16,SUM(COUNTIF(L60,{"*高*","*大*"}))&gt;1))),0,1)</f>
        <v>1</v>
      </c>
    </row>
    <row r="61" spans="2:23" ht="18.75" customHeight="1">
      <c r="B61" s="72">
        <v>46</v>
      </c>
      <c r="C61" s="202"/>
      <c r="D61" s="203"/>
      <c r="E61" s="433"/>
      <c r="F61" s="434"/>
      <c r="G61" s="436"/>
      <c r="H61" s="435"/>
      <c r="I61" s="434"/>
      <c r="J61" s="436"/>
      <c r="K61" s="204"/>
      <c r="L61" s="202"/>
      <c r="M61" s="202"/>
      <c r="N61" s="205"/>
      <c r="O61" s="447"/>
      <c r="P61" s="448"/>
      <c r="Q61" s="447"/>
      <c r="R61" s="449"/>
      <c r="S61" s="186" t="str">
        <f t="shared" si="0"/>
        <v/>
      </c>
      <c r="T61" s="115"/>
      <c r="U61" s="64" t="str">
        <f t="shared" si="1"/>
        <v/>
      </c>
      <c r="V61" s="66">
        <f>IF(OR(L61&gt;=6,SUM(COUNTIF(L61,{"*小*","*中*","*高*","*大*"}))&gt;1),0,1)</f>
        <v>1</v>
      </c>
      <c r="W61" s="66">
        <f>IF(OR(D61&gt;=3,AND(D61=1,M61=2),AND(D61=2,OR(M61=3,L61&gt;=16,SUM(COUNTIF(L61,{"*高*","*大*"}))&gt;1))),0,1)</f>
        <v>1</v>
      </c>
    </row>
    <row r="62" spans="2:23" ht="18.75" customHeight="1">
      <c r="B62" s="72">
        <v>47</v>
      </c>
      <c r="C62" s="202"/>
      <c r="D62" s="203"/>
      <c r="E62" s="433"/>
      <c r="F62" s="434"/>
      <c r="G62" s="436"/>
      <c r="H62" s="435"/>
      <c r="I62" s="434"/>
      <c r="J62" s="436"/>
      <c r="K62" s="204"/>
      <c r="L62" s="202"/>
      <c r="M62" s="202"/>
      <c r="N62" s="205"/>
      <c r="O62" s="447"/>
      <c r="P62" s="448"/>
      <c r="Q62" s="447"/>
      <c r="R62" s="449"/>
      <c r="S62" s="186" t="str">
        <f t="shared" si="0"/>
        <v/>
      </c>
      <c r="T62" s="115"/>
      <c r="U62" s="64" t="str">
        <f t="shared" si="1"/>
        <v/>
      </c>
      <c r="V62" s="66">
        <f>IF(OR(L62&gt;=6,SUM(COUNTIF(L62,{"*小*","*中*","*高*","*大*"}))&gt;1),0,1)</f>
        <v>1</v>
      </c>
      <c r="W62" s="66">
        <f>IF(OR(D62&gt;=3,AND(D62=1,M62=2),AND(D62=2,OR(M62=3,L62&gt;=16,SUM(COUNTIF(L62,{"*高*","*大*"}))&gt;1))),0,1)</f>
        <v>1</v>
      </c>
    </row>
    <row r="63" spans="2:23" ht="18.75" customHeight="1">
      <c r="B63" s="72">
        <v>48</v>
      </c>
      <c r="C63" s="202"/>
      <c r="D63" s="203"/>
      <c r="E63" s="433"/>
      <c r="F63" s="434"/>
      <c r="G63" s="436"/>
      <c r="H63" s="435"/>
      <c r="I63" s="434"/>
      <c r="J63" s="436"/>
      <c r="K63" s="204"/>
      <c r="L63" s="202"/>
      <c r="M63" s="202"/>
      <c r="N63" s="205"/>
      <c r="O63" s="447"/>
      <c r="P63" s="448"/>
      <c r="Q63" s="447"/>
      <c r="R63" s="449"/>
      <c r="S63" s="186" t="str">
        <f t="shared" si="0"/>
        <v/>
      </c>
      <c r="T63" s="115"/>
      <c r="U63" s="64" t="str">
        <f t="shared" si="1"/>
        <v/>
      </c>
      <c r="V63" s="66">
        <f>IF(OR(L63&gt;=6,SUM(COUNTIF(L63,{"*小*","*中*","*高*","*大*"}))&gt;1),0,1)</f>
        <v>1</v>
      </c>
      <c r="W63" s="66">
        <f>IF(OR(D63&gt;=3,AND(D63=1,M63=2),AND(D63=2,OR(M63=3,L63&gt;=16,SUM(COUNTIF(L63,{"*高*","*大*"}))&gt;1))),0,1)</f>
        <v>1</v>
      </c>
    </row>
    <row r="64" spans="2:23" ht="18.75" customHeight="1">
      <c r="B64" s="72">
        <v>49</v>
      </c>
      <c r="C64" s="202"/>
      <c r="D64" s="203"/>
      <c r="E64" s="433"/>
      <c r="F64" s="434"/>
      <c r="G64" s="436"/>
      <c r="H64" s="435"/>
      <c r="I64" s="434"/>
      <c r="J64" s="436"/>
      <c r="K64" s="204"/>
      <c r="L64" s="202"/>
      <c r="M64" s="202"/>
      <c r="N64" s="205"/>
      <c r="O64" s="447"/>
      <c r="P64" s="448"/>
      <c r="Q64" s="447"/>
      <c r="R64" s="449"/>
      <c r="S64" s="186" t="str">
        <f t="shared" si="0"/>
        <v/>
      </c>
      <c r="T64" s="115"/>
      <c r="U64" s="64" t="str">
        <f t="shared" si="1"/>
        <v/>
      </c>
      <c r="V64" s="66">
        <f>IF(OR(L64&gt;=6,SUM(COUNTIF(L64,{"*小*","*中*","*高*","*大*"}))&gt;1),0,1)</f>
        <v>1</v>
      </c>
      <c r="W64" s="66">
        <f>IF(OR(D64&gt;=3,AND(D64=1,M64=2),AND(D64=2,OR(M64=3,L64&gt;=16,SUM(COUNTIF(L64,{"*高*","*大*"}))&gt;1))),0,1)</f>
        <v>1</v>
      </c>
    </row>
    <row r="65" spans="2:23" ht="18.75" customHeight="1">
      <c r="B65" s="72">
        <v>50</v>
      </c>
      <c r="C65" s="202"/>
      <c r="D65" s="203"/>
      <c r="E65" s="433"/>
      <c r="F65" s="434"/>
      <c r="G65" s="436"/>
      <c r="H65" s="435"/>
      <c r="I65" s="434"/>
      <c r="J65" s="436"/>
      <c r="K65" s="204"/>
      <c r="L65" s="202"/>
      <c r="M65" s="202"/>
      <c r="N65" s="205"/>
      <c r="O65" s="447"/>
      <c r="P65" s="448"/>
      <c r="Q65" s="447"/>
      <c r="R65" s="449"/>
      <c r="S65" s="186" t="str">
        <f t="shared" si="0"/>
        <v/>
      </c>
      <c r="T65" s="115"/>
      <c r="U65" s="64" t="str">
        <f t="shared" si="1"/>
        <v/>
      </c>
      <c r="V65" s="66">
        <f>IF(OR(L65&gt;=6,SUM(COUNTIF(L65,{"*小*","*中*","*高*","*大*"}))&gt;1),0,1)</f>
        <v>1</v>
      </c>
      <c r="W65" s="66">
        <f>IF(OR(D65&gt;=3,AND(D65=1,M65=2),AND(D65=2,OR(M65=3,L65&gt;=16,SUM(COUNTIF(L65,{"*高*","*大*"}))&gt;1))),0,1)</f>
        <v>1</v>
      </c>
    </row>
    <row r="66" spans="2:23" ht="18.75" customHeight="1">
      <c r="B66" s="72">
        <v>51</v>
      </c>
      <c r="C66" s="202"/>
      <c r="D66" s="203"/>
      <c r="E66" s="433"/>
      <c r="F66" s="434"/>
      <c r="G66" s="436"/>
      <c r="H66" s="435"/>
      <c r="I66" s="434"/>
      <c r="J66" s="436"/>
      <c r="K66" s="204"/>
      <c r="L66" s="202"/>
      <c r="M66" s="202"/>
      <c r="N66" s="205"/>
      <c r="O66" s="447"/>
      <c r="P66" s="448"/>
      <c r="Q66" s="447"/>
      <c r="R66" s="449"/>
      <c r="S66" s="186" t="str">
        <f t="shared" si="0"/>
        <v/>
      </c>
      <c r="T66" s="115"/>
      <c r="U66" s="64" t="str">
        <f t="shared" si="1"/>
        <v/>
      </c>
      <c r="V66" s="66">
        <f>IF(OR(L66&gt;=6,SUM(COUNTIF(L66,{"*小*","*中*","*高*","*大*"}))&gt;1),0,1)</f>
        <v>1</v>
      </c>
      <c r="W66" s="66">
        <f>IF(OR(D66&gt;=3,AND(D66=1,M66=2),AND(D66=2,OR(M66=3,L66&gt;=16,SUM(COUNTIF(L66,{"*高*","*大*"}))&gt;1))),0,1)</f>
        <v>1</v>
      </c>
    </row>
    <row r="67" spans="2:23" ht="18.75" customHeight="1">
      <c r="B67" s="72">
        <v>52</v>
      </c>
      <c r="C67" s="202"/>
      <c r="D67" s="203"/>
      <c r="E67" s="433"/>
      <c r="F67" s="434"/>
      <c r="G67" s="436"/>
      <c r="H67" s="435"/>
      <c r="I67" s="434"/>
      <c r="J67" s="436"/>
      <c r="K67" s="204"/>
      <c r="L67" s="202"/>
      <c r="M67" s="202"/>
      <c r="N67" s="205"/>
      <c r="O67" s="447"/>
      <c r="P67" s="448"/>
      <c r="Q67" s="447"/>
      <c r="R67" s="449"/>
      <c r="S67" s="186" t="str">
        <f t="shared" si="0"/>
        <v/>
      </c>
      <c r="T67" s="115"/>
      <c r="U67" s="64" t="str">
        <f t="shared" si="1"/>
        <v/>
      </c>
      <c r="V67" s="66">
        <f>IF(OR(L67&gt;=6,SUM(COUNTIF(L67,{"*小*","*中*","*高*","*大*"}))&gt;1),0,1)</f>
        <v>1</v>
      </c>
      <c r="W67" s="66">
        <f>IF(OR(D67&gt;=3,AND(D67=1,M67=2),AND(D67=2,OR(M67=3,L67&gt;=16,SUM(COUNTIF(L67,{"*高*","*大*"}))&gt;1))),0,1)</f>
        <v>1</v>
      </c>
    </row>
    <row r="68" spans="2:23" ht="18.75" customHeight="1">
      <c r="B68" s="72">
        <v>53</v>
      </c>
      <c r="C68" s="202"/>
      <c r="D68" s="203"/>
      <c r="E68" s="433"/>
      <c r="F68" s="434"/>
      <c r="G68" s="436"/>
      <c r="H68" s="435"/>
      <c r="I68" s="434"/>
      <c r="J68" s="436"/>
      <c r="K68" s="204"/>
      <c r="L68" s="202"/>
      <c r="M68" s="202"/>
      <c r="N68" s="205"/>
      <c r="O68" s="447"/>
      <c r="P68" s="448"/>
      <c r="Q68" s="447"/>
      <c r="R68" s="449"/>
      <c r="S68" s="186" t="str">
        <f t="shared" si="0"/>
        <v/>
      </c>
      <c r="T68" s="115"/>
      <c r="U68" s="64" t="str">
        <f t="shared" si="1"/>
        <v/>
      </c>
      <c r="V68" s="66">
        <f>IF(OR(L68&gt;=6,SUM(COUNTIF(L68,{"*小*","*中*","*高*","*大*"}))&gt;1),0,1)</f>
        <v>1</v>
      </c>
      <c r="W68" s="66">
        <f>IF(OR(D68&gt;=3,AND(D68=1,M68=2),AND(D68=2,OR(M68=3,L68&gt;=16,SUM(COUNTIF(L68,{"*高*","*大*"}))&gt;1))),0,1)</f>
        <v>1</v>
      </c>
    </row>
    <row r="69" spans="2:23" ht="18.75" customHeight="1">
      <c r="B69" s="72">
        <v>54</v>
      </c>
      <c r="C69" s="202"/>
      <c r="D69" s="203"/>
      <c r="E69" s="433"/>
      <c r="F69" s="434"/>
      <c r="G69" s="436"/>
      <c r="H69" s="435"/>
      <c r="I69" s="434"/>
      <c r="J69" s="436"/>
      <c r="K69" s="204"/>
      <c r="L69" s="202"/>
      <c r="M69" s="202"/>
      <c r="N69" s="205"/>
      <c r="O69" s="447"/>
      <c r="P69" s="448"/>
      <c r="Q69" s="447"/>
      <c r="R69" s="449"/>
      <c r="S69" s="186" t="str">
        <f t="shared" si="0"/>
        <v/>
      </c>
      <c r="T69" s="115"/>
      <c r="U69" s="64" t="str">
        <f t="shared" si="1"/>
        <v/>
      </c>
      <c r="V69" s="66">
        <f>IF(OR(L69&gt;=6,SUM(COUNTIF(L69,{"*小*","*中*","*高*","*大*"}))&gt;1),0,1)</f>
        <v>1</v>
      </c>
      <c r="W69" s="66">
        <f>IF(OR(D69&gt;=3,AND(D69=1,M69=2),AND(D69=2,OR(M69=3,L69&gt;=16,SUM(COUNTIF(L69,{"*高*","*大*"}))&gt;1))),0,1)</f>
        <v>1</v>
      </c>
    </row>
    <row r="70" spans="2:23" ht="18.75" customHeight="1">
      <c r="B70" s="72">
        <v>55</v>
      </c>
      <c r="C70" s="202"/>
      <c r="D70" s="203"/>
      <c r="E70" s="433"/>
      <c r="F70" s="434"/>
      <c r="G70" s="436"/>
      <c r="H70" s="435"/>
      <c r="I70" s="434"/>
      <c r="J70" s="436"/>
      <c r="K70" s="204"/>
      <c r="L70" s="202"/>
      <c r="M70" s="202"/>
      <c r="N70" s="205"/>
      <c r="O70" s="447"/>
      <c r="P70" s="448"/>
      <c r="Q70" s="447"/>
      <c r="R70" s="449"/>
      <c r="S70" s="186" t="str">
        <f t="shared" si="0"/>
        <v/>
      </c>
      <c r="T70" s="115"/>
      <c r="U70" s="64" t="str">
        <f t="shared" si="1"/>
        <v/>
      </c>
      <c r="V70" s="66">
        <f>IF(OR(L70&gt;=6,SUM(COUNTIF(L70,{"*小*","*中*","*高*","*大*"}))&gt;1),0,1)</f>
        <v>1</v>
      </c>
      <c r="W70" s="66">
        <f>IF(OR(D70&gt;=3,AND(D70=1,M70=2),AND(D70=2,OR(M70=3,L70&gt;=16,SUM(COUNTIF(L70,{"*高*","*大*"}))&gt;1))),0,1)</f>
        <v>1</v>
      </c>
    </row>
    <row r="71" spans="2:23" ht="18.75" customHeight="1">
      <c r="B71" s="72">
        <v>56</v>
      </c>
      <c r="C71" s="202"/>
      <c r="D71" s="203"/>
      <c r="E71" s="433"/>
      <c r="F71" s="434"/>
      <c r="G71" s="436"/>
      <c r="H71" s="435"/>
      <c r="I71" s="434"/>
      <c r="J71" s="436"/>
      <c r="K71" s="204"/>
      <c r="L71" s="202"/>
      <c r="M71" s="202"/>
      <c r="N71" s="205"/>
      <c r="O71" s="447"/>
      <c r="P71" s="448"/>
      <c r="Q71" s="447"/>
      <c r="R71" s="449"/>
      <c r="S71" s="186" t="str">
        <f t="shared" si="0"/>
        <v/>
      </c>
      <c r="T71" s="115"/>
      <c r="U71" s="64" t="str">
        <f t="shared" si="1"/>
        <v/>
      </c>
      <c r="V71" s="66">
        <f>IF(OR(L71&gt;=6,SUM(COUNTIF(L71,{"*小*","*中*","*高*","*大*"}))&gt;1),0,1)</f>
        <v>1</v>
      </c>
      <c r="W71" s="66">
        <f>IF(OR(D71&gt;=3,AND(D71=1,M71=2),AND(D71=2,OR(M71=3,L71&gt;=16,SUM(COUNTIF(L71,{"*高*","*大*"}))&gt;1))),0,1)</f>
        <v>1</v>
      </c>
    </row>
    <row r="72" spans="2:23" ht="18.75" customHeight="1">
      <c r="B72" s="72">
        <v>57</v>
      </c>
      <c r="C72" s="202"/>
      <c r="D72" s="203"/>
      <c r="E72" s="433"/>
      <c r="F72" s="434"/>
      <c r="G72" s="436"/>
      <c r="H72" s="435"/>
      <c r="I72" s="434"/>
      <c r="J72" s="436"/>
      <c r="K72" s="204"/>
      <c r="L72" s="202"/>
      <c r="M72" s="202"/>
      <c r="N72" s="205"/>
      <c r="O72" s="447"/>
      <c r="P72" s="448"/>
      <c r="Q72" s="447"/>
      <c r="R72" s="449"/>
      <c r="S72" s="186" t="str">
        <f t="shared" si="0"/>
        <v/>
      </c>
      <c r="T72" s="115"/>
      <c r="U72" s="64" t="str">
        <f t="shared" si="1"/>
        <v/>
      </c>
      <c r="V72" s="66">
        <f>IF(OR(L72&gt;=6,SUM(COUNTIF(L72,{"*小*","*中*","*高*","*大*"}))&gt;1),0,1)</f>
        <v>1</v>
      </c>
      <c r="W72" s="66">
        <f>IF(OR(D72&gt;=3,AND(D72=1,M72=2),AND(D72=2,OR(M72=3,L72&gt;=16,SUM(COUNTIF(L72,{"*高*","*大*"}))&gt;1))),0,1)</f>
        <v>1</v>
      </c>
    </row>
    <row r="73" spans="2:23" ht="18.75" customHeight="1">
      <c r="B73" s="72">
        <v>58</v>
      </c>
      <c r="C73" s="202"/>
      <c r="D73" s="203"/>
      <c r="E73" s="433"/>
      <c r="F73" s="434"/>
      <c r="G73" s="436"/>
      <c r="H73" s="435"/>
      <c r="I73" s="434"/>
      <c r="J73" s="436"/>
      <c r="K73" s="204"/>
      <c r="L73" s="202"/>
      <c r="M73" s="202"/>
      <c r="N73" s="205"/>
      <c r="O73" s="447"/>
      <c r="P73" s="448"/>
      <c r="Q73" s="447"/>
      <c r="R73" s="449"/>
      <c r="S73" s="186" t="str">
        <f t="shared" si="0"/>
        <v/>
      </c>
      <c r="T73" s="115"/>
      <c r="U73" s="64" t="str">
        <f t="shared" si="1"/>
        <v/>
      </c>
      <c r="V73" s="66">
        <f>IF(OR(L73&gt;=6,SUM(COUNTIF(L73,{"*小*","*中*","*高*","*大*"}))&gt;1),0,1)</f>
        <v>1</v>
      </c>
      <c r="W73" s="66">
        <f>IF(OR(D73&gt;=3,AND(D73=1,M73=2),AND(D73=2,OR(M73=3,L73&gt;=16,SUM(COUNTIF(L73,{"*高*","*大*"}))&gt;1))),0,1)</f>
        <v>1</v>
      </c>
    </row>
    <row r="74" spans="2:23" ht="18.75" customHeight="1">
      <c r="B74" s="72">
        <v>59</v>
      </c>
      <c r="C74" s="202"/>
      <c r="D74" s="203"/>
      <c r="E74" s="433"/>
      <c r="F74" s="434"/>
      <c r="G74" s="436"/>
      <c r="H74" s="435"/>
      <c r="I74" s="434"/>
      <c r="J74" s="436"/>
      <c r="K74" s="204"/>
      <c r="L74" s="202"/>
      <c r="M74" s="202"/>
      <c r="N74" s="205"/>
      <c r="O74" s="447"/>
      <c r="P74" s="448"/>
      <c r="Q74" s="447"/>
      <c r="R74" s="449"/>
      <c r="S74" s="186" t="str">
        <f t="shared" si="0"/>
        <v/>
      </c>
      <c r="T74" s="115"/>
      <c r="U74" s="64" t="str">
        <f t="shared" si="1"/>
        <v/>
      </c>
      <c r="V74" s="66">
        <f>IF(OR(L74&gt;=6,SUM(COUNTIF(L74,{"*小*","*中*","*高*","*大*"}))&gt;1),0,1)</f>
        <v>1</v>
      </c>
      <c r="W74" s="66">
        <f>IF(OR(D74&gt;=3,AND(D74=1,M74=2),AND(D74=2,OR(M74=3,L74&gt;=16,SUM(COUNTIF(L74,{"*高*","*大*"}))&gt;1))),0,1)</f>
        <v>1</v>
      </c>
    </row>
    <row r="75" spans="2:23" ht="18.75" customHeight="1">
      <c r="B75" s="72">
        <v>60</v>
      </c>
      <c r="C75" s="202"/>
      <c r="D75" s="203"/>
      <c r="E75" s="433"/>
      <c r="F75" s="434"/>
      <c r="G75" s="436"/>
      <c r="H75" s="435"/>
      <c r="I75" s="434"/>
      <c r="J75" s="436"/>
      <c r="K75" s="204"/>
      <c r="L75" s="202"/>
      <c r="M75" s="202"/>
      <c r="N75" s="205"/>
      <c r="O75" s="447"/>
      <c r="P75" s="448"/>
      <c r="Q75" s="447"/>
      <c r="R75" s="449"/>
      <c r="S75" s="186" t="str">
        <f t="shared" si="0"/>
        <v/>
      </c>
      <c r="T75" s="115"/>
      <c r="U75" s="64" t="str">
        <f t="shared" si="1"/>
        <v/>
      </c>
      <c r="V75" s="66">
        <f>IF(OR(L75&gt;=6,SUM(COUNTIF(L75,{"*小*","*中*","*高*","*大*"}))&gt;1),0,1)</f>
        <v>1</v>
      </c>
      <c r="W75" s="66">
        <f>IF(OR(D75&gt;=3,AND(D75=1,M75=2),AND(D75=2,OR(M75=3,L75&gt;=16,SUM(COUNTIF(L75,{"*高*","*大*"}))&gt;1))),0,1)</f>
        <v>1</v>
      </c>
    </row>
    <row r="76" spans="2:23" ht="18.75" customHeight="1">
      <c r="B76" s="72">
        <v>61</v>
      </c>
      <c r="C76" s="202"/>
      <c r="D76" s="203"/>
      <c r="E76" s="433"/>
      <c r="F76" s="434"/>
      <c r="G76" s="436"/>
      <c r="H76" s="435"/>
      <c r="I76" s="434"/>
      <c r="J76" s="436"/>
      <c r="K76" s="204"/>
      <c r="L76" s="202"/>
      <c r="M76" s="202"/>
      <c r="N76" s="205"/>
      <c r="O76" s="447"/>
      <c r="P76" s="448"/>
      <c r="Q76" s="447"/>
      <c r="R76" s="449"/>
      <c r="S76" s="186" t="str">
        <f t="shared" si="0"/>
        <v/>
      </c>
      <c r="T76" s="115"/>
      <c r="U76" s="64" t="str">
        <f t="shared" si="1"/>
        <v/>
      </c>
      <c r="V76" s="66">
        <f>IF(OR(L76&gt;=6,SUM(COUNTIF(L76,{"*小*","*中*","*高*","*大*"}))&gt;1),0,1)</f>
        <v>1</v>
      </c>
      <c r="W76" s="66">
        <f>IF(OR(D76&gt;=3,AND(D76=1,M76=2),AND(D76=2,OR(M76=3,L76&gt;=16,SUM(COUNTIF(L76,{"*高*","*大*"}))&gt;1))),0,1)</f>
        <v>1</v>
      </c>
    </row>
    <row r="77" spans="2:23" ht="18.75" customHeight="1">
      <c r="B77" s="72">
        <v>62</v>
      </c>
      <c r="C77" s="202"/>
      <c r="D77" s="203"/>
      <c r="E77" s="433"/>
      <c r="F77" s="434"/>
      <c r="G77" s="436"/>
      <c r="H77" s="435"/>
      <c r="I77" s="434"/>
      <c r="J77" s="436"/>
      <c r="K77" s="204"/>
      <c r="L77" s="202"/>
      <c r="M77" s="202"/>
      <c r="N77" s="205"/>
      <c r="O77" s="447"/>
      <c r="P77" s="448"/>
      <c r="Q77" s="447"/>
      <c r="R77" s="449"/>
      <c r="S77" s="186" t="str">
        <f t="shared" si="0"/>
        <v/>
      </c>
      <c r="T77" s="115"/>
      <c r="U77" s="64" t="str">
        <f t="shared" si="1"/>
        <v/>
      </c>
      <c r="V77" s="66">
        <f>IF(OR(L77&gt;=6,SUM(COUNTIF(L77,{"*小*","*中*","*高*","*大*"}))&gt;1),0,1)</f>
        <v>1</v>
      </c>
      <c r="W77" s="66">
        <f>IF(OR(D77&gt;=3,AND(D77=1,M77=2),AND(D77=2,OR(M77=3,L77&gt;=16,SUM(COUNTIF(L77,{"*高*","*大*"}))&gt;1))),0,1)</f>
        <v>1</v>
      </c>
    </row>
    <row r="78" spans="2:23" ht="18.75" customHeight="1">
      <c r="B78" s="72">
        <v>63</v>
      </c>
      <c r="C78" s="202"/>
      <c r="D78" s="203"/>
      <c r="E78" s="433"/>
      <c r="F78" s="434"/>
      <c r="G78" s="436"/>
      <c r="H78" s="435"/>
      <c r="I78" s="434"/>
      <c r="J78" s="436"/>
      <c r="K78" s="204"/>
      <c r="L78" s="202"/>
      <c r="M78" s="202"/>
      <c r="N78" s="205"/>
      <c r="O78" s="447"/>
      <c r="P78" s="448"/>
      <c r="Q78" s="447"/>
      <c r="R78" s="449"/>
      <c r="S78" s="186" t="str">
        <f t="shared" si="0"/>
        <v/>
      </c>
      <c r="T78" s="115"/>
      <c r="U78" s="64" t="str">
        <f t="shared" si="1"/>
        <v/>
      </c>
      <c r="V78" s="66">
        <f>IF(OR(L78&gt;=6,SUM(COUNTIF(L78,{"*小*","*中*","*高*","*大*"}))&gt;1),0,1)</f>
        <v>1</v>
      </c>
      <c r="W78" s="66">
        <f>IF(OR(D78&gt;=3,AND(D78=1,M78=2),AND(D78=2,OR(M78=3,L78&gt;=16,SUM(COUNTIF(L78,{"*高*","*大*"}))&gt;1))),0,1)</f>
        <v>1</v>
      </c>
    </row>
    <row r="79" spans="2:23" ht="18.75" customHeight="1">
      <c r="B79" s="72">
        <v>64</v>
      </c>
      <c r="C79" s="202"/>
      <c r="D79" s="203"/>
      <c r="E79" s="433"/>
      <c r="F79" s="434"/>
      <c r="G79" s="436"/>
      <c r="H79" s="435"/>
      <c r="I79" s="434"/>
      <c r="J79" s="436"/>
      <c r="K79" s="204"/>
      <c r="L79" s="202"/>
      <c r="M79" s="202"/>
      <c r="N79" s="205"/>
      <c r="O79" s="447"/>
      <c r="P79" s="448"/>
      <c r="Q79" s="447"/>
      <c r="R79" s="449"/>
      <c r="S79" s="186" t="str">
        <f t="shared" si="0"/>
        <v/>
      </c>
      <c r="T79" s="115"/>
      <c r="U79" s="64" t="str">
        <f t="shared" si="1"/>
        <v/>
      </c>
      <c r="V79" s="66">
        <f>IF(OR(L79&gt;=6,SUM(COUNTIF(L79,{"*小*","*中*","*高*","*大*"}))&gt;1),0,1)</f>
        <v>1</v>
      </c>
      <c r="W79" s="66">
        <f>IF(OR(D79&gt;=3,AND(D79=1,M79=2),AND(D79=2,OR(M79=3,L79&gt;=16,SUM(COUNTIF(L79,{"*高*","*大*"}))&gt;1))),0,1)</f>
        <v>1</v>
      </c>
    </row>
    <row r="80" spans="2:23" ht="18.75" customHeight="1">
      <c r="B80" s="72">
        <v>65</v>
      </c>
      <c r="C80" s="202"/>
      <c r="D80" s="203"/>
      <c r="E80" s="433"/>
      <c r="F80" s="434"/>
      <c r="G80" s="436"/>
      <c r="H80" s="435"/>
      <c r="I80" s="434"/>
      <c r="J80" s="436"/>
      <c r="K80" s="204"/>
      <c r="L80" s="202"/>
      <c r="M80" s="202"/>
      <c r="N80" s="205"/>
      <c r="O80" s="447"/>
      <c r="P80" s="448"/>
      <c r="Q80" s="447"/>
      <c r="R80" s="449"/>
      <c r="S80" s="186" t="str">
        <f t="shared" si="0"/>
        <v/>
      </c>
      <c r="T80" s="115"/>
      <c r="U80" s="64" t="str">
        <f t="shared" si="1"/>
        <v/>
      </c>
      <c r="V80" s="66">
        <f>IF(OR(L80&gt;=6,SUM(COUNTIF(L80,{"*小*","*中*","*高*","*大*"}))&gt;1),0,1)</f>
        <v>1</v>
      </c>
      <c r="W80" s="66">
        <f>IF(OR(D80&gt;=3,AND(D80=1,M80=2),AND(D80=2,OR(M80=3,L80&gt;=16,SUM(COUNTIF(L80,{"*高*","*大*"}))&gt;1))),0,1)</f>
        <v>1</v>
      </c>
    </row>
    <row r="81" spans="2:24" ht="18.75" customHeight="1">
      <c r="B81" s="72">
        <v>66</v>
      </c>
      <c r="C81" s="202"/>
      <c r="D81" s="203"/>
      <c r="E81" s="433"/>
      <c r="F81" s="434"/>
      <c r="G81" s="436"/>
      <c r="H81" s="435"/>
      <c r="I81" s="434"/>
      <c r="J81" s="436"/>
      <c r="K81" s="204"/>
      <c r="L81" s="202"/>
      <c r="M81" s="202"/>
      <c r="N81" s="205"/>
      <c r="O81" s="447"/>
      <c r="P81" s="448"/>
      <c r="Q81" s="447"/>
      <c r="R81" s="449"/>
      <c r="S81" s="186" t="str">
        <f t="shared" ref="S81:S85" si="2">IF(U81="","",IF(V81=1,$Y$14,IF(W81=1,$Z$14,"")))</f>
        <v/>
      </c>
      <c r="T81" s="115"/>
      <c r="U81" s="64" t="str">
        <f t="shared" ref="U81:U85" si="3">IF(COUNTA(C81:P81)=0,"",IF(COUNTA(C81:P81)=9,0,1))</f>
        <v/>
      </c>
      <c r="V81" s="66">
        <f>IF(OR(L81&gt;=6,SUM(COUNTIF(L81,{"*小*","*中*","*高*","*大*"}))&gt;1),0,1)</f>
        <v>1</v>
      </c>
      <c r="W81" s="66">
        <f>IF(OR(D81&gt;=3,AND(D81=1,M81=2),AND(D81=2,OR(M81=3,L81&gt;=16,SUM(COUNTIF(L81,{"*高*","*大*"}))&gt;1))),0,1)</f>
        <v>1</v>
      </c>
    </row>
    <row r="82" spans="2:24" ht="18.75" customHeight="1">
      <c r="B82" s="72">
        <v>67</v>
      </c>
      <c r="C82" s="202"/>
      <c r="D82" s="203"/>
      <c r="E82" s="433"/>
      <c r="F82" s="434"/>
      <c r="G82" s="436"/>
      <c r="H82" s="435"/>
      <c r="I82" s="434"/>
      <c r="J82" s="436"/>
      <c r="K82" s="204"/>
      <c r="L82" s="202"/>
      <c r="M82" s="202"/>
      <c r="N82" s="205"/>
      <c r="O82" s="447"/>
      <c r="P82" s="448"/>
      <c r="Q82" s="447"/>
      <c r="R82" s="449"/>
      <c r="S82" s="186" t="str">
        <f t="shared" si="2"/>
        <v/>
      </c>
      <c r="T82" s="115"/>
      <c r="U82" s="64" t="str">
        <f t="shared" si="3"/>
        <v/>
      </c>
      <c r="V82" s="66">
        <f>IF(OR(L82&gt;=6,SUM(COUNTIF(L82,{"*小*","*中*","*高*","*大*"}))&gt;1),0,1)</f>
        <v>1</v>
      </c>
      <c r="W82" s="66">
        <f>IF(OR(D82&gt;=3,AND(D82=1,M82=2),AND(D82=2,OR(M82=3,L82&gt;=16,SUM(COUNTIF(L82,{"*高*","*大*"}))&gt;1))),0,1)</f>
        <v>1</v>
      </c>
    </row>
    <row r="83" spans="2:24" ht="18.75" customHeight="1">
      <c r="B83" s="72">
        <v>68</v>
      </c>
      <c r="C83" s="202"/>
      <c r="D83" s="203"/>
      <c r="E83" s="433"/>
      <c r="F83" s="434"/>
      <c r="G83" s="436"/>
      <c r="H83" s="435"/>
      <c r="I83" s="434"/>
      <c r="J83" s="436"/>
      <c r="K83" s="204"/>
      <c r="L83" s="202"/>
      <c r="M83" s="202"/>
      <c r="N83" s="205"/>
      <c r="O83" s="447"/>
      <c r="P83" s="448"/>
      <c r="Q83" s="447"/>
      <c r="R83" s="449"/>
      <c r="S83" s="186" t="str">
        <f t="shared" si="2"/>
        <v/>
      </c>
      <c r="T83" s="115"/>
      <c r="U83" s="64" t="str">
        <f t="shared" si="3"/>
        <v/>
      </c>
      <c r="V83" s="66">
        <f>IF(OR(L83&gt;=6,SUM(COUNTIF(L83,{"*小*","*中*","*高*","*大*"}))&gt;1),0,1)</f>
        <v>1</v>
      </c>
      <c r="W83" s="66">
        <f>IF(OR(D83&gt;=3,AND(D83=1,M83=2),AND(D83=2,OR(M83=3,L83&gt;=16,SUM(COUNTIF(L83,{"*高*","*大*"}))&gt;1))),0,1)</f>
        <v>1</v>
      </c>
    </row>
    <row r="84" spans="2:24" ht="18.75" customHeight="1">
      <c r="B84" s="72">
        <v>69</v>
      </c>
      <c r="C84" s="202"/>
      <c r="D84" s="203"/>
      <c r="E84" s="433"/>
      <c r="F84" s="434"/>
      <c r="G84" s="434"/>
      <c r="H84" s="435"/>
      <c r="I84" s="434"/>
      <c r="J84" s="436"/>
      <c r="K84" s="204"/>
      <c r="L84" s="202"/>
      <c r="M84" s="202"/>
      <c r="N84" s="205"/>
      <c r="O84" s="437"/>
      <c r="P84" s="437"/>
      <c r="Q84" s="437"/>
      <c r="R84" s="438"/>
      <c r="S84" s="186" t="str">
        <f t="shared" si="2"/>
        <v/>
      </c>
      <c r="T84" s="115"/>
      <c r="U84" s="64" t="str">
        <f t="shared" si="3"/>
        <v/>
      </c>
      <c r="V84" s="66">
        <f>IF(OR(L84&gt;=6,SUM(COUNTIF(L84,{"*小*","*中*","*高*","*大*"}))&gt;1),0,1)</f>
        <v>1</v>
      </c>
      <c r="W84" s="66">
        <f>IF(OR(D84&gt;=3,AND(D84=1,M84=2),AND(D84=2,OR(M84=3,L84&gt;=16,SUM(COUNTIF(L84,{"*高*","*大*"}))&gt;1))),0,1)</f>
        <v>1</v>
      </c>
    </row>
    <row r="85" spans="2:24" ht="18.75" customHeight="1" thickBot="1">
      <c r="B85" s="72">
        <v>70</v>
      </c>
      <c r="C85" s="206"/>
      <c r="D85" s="207"/>
      <c r="E85" s="456"/>
      <c r="F85" s="457"/>
      <c r="G85" s="457"/>
      <c r="H85" s="458"/>
      <c r="I85" s="457"/>
      <c r="J85" s="459"/>
      <c r="K85" s="208"/>
      <c r="L85" s="206"/>
      <c r="M85" s="206"/>
      <c r="N85" s="209"/>
      <c r="O85" s="460"/>
      <c r="P85" s="460"/>
      <c r="Q85" s="460"/>
      <c r="R85" s="461"/>
      <c r="S85" s="186" t="str">
        <f t="shared" si="2"/>
        <v/>
      </c>
      <c r="T85" s="115"/>
      <c r="U85" s="64" t="str">
        <f t="shared" si="3"/>
        <v/>
      </c>
      <c r="V85" s="66">
        <f>IF(OR(L85&gt;=6,SUM(COUNTIF(L85,{"*小*","*中*","*高*","*大*"}))&gt;1),0,1)</f>
        <v>1</v>
      </c>
      <c r="W85" s="66">
        <f>IF(OR(D85&gt;=3,AND(D85=1,M85=2),AND(D85=2,OR(M85=3,L85&gt;=16,SUM(COUNTIF(L85,{"*高*","*大*"}))&gt;1))),0,1)</f>
        <v>1</v>
      </c>
    </row>
    <row r="86" spans="2:24" ht="18.75" customHeight="1" thickBot="1">
      <c r="B86" s="73"/>
      <c r="C86" s="73"/>
      <c r="D86" s="73"/>
      <c r="E86" s="73"/>
      <c r="F86" s="73"/>
      <c r="G86" s="73"/>
      <c r="H86" s="73"/>
      <c r="I86" s="67"/>
      <c r="J86" s="67"/>
      <c r="K86" s="67"/>
      <c r="L86" s="67"/>
      <c r="M86" s="74" t="s">
        <v>29</v>
      </c>
      <c r="N86" s="75">
        <f>COUNTIF(N16:N85,"○")</f>
        <v>0</v>
      </c>
      <c r="O86" s="452">
        <f>COUNTIF(O16:O85,"○")</f>
        <v>0</v>
      </c>
      <c r="P86" s="452" t="str">
        <f t="shared" ref="P86" si="4">IF(P16="","",COUNTIF(P16:P85,"○"))</f>
        <v/>
      </c>
      <c r="Q86" s="452"/>
      <c r="R86" s="453"/>
      <c r="S86" s="187"/>
      <c r="T86" s="116"/>
      <c r="U86" s="64"/>
    </row>
    <row r="87" spans="2:24" ht="15.6" thickBot="1">
      <c r="B87" s="235"/>
      <c r="C87" s="76"/>
      <c r="D87" s="76"/>
      <c r="E87" s="76"/>
      <c r="F87" s="76"/>
      <c r="G87" s="76"/>
      <c r="H87" s="76"/>
      <c r="I87" s="67"/>
      <c r="J87" s="67"/>
      <c r="K87" s="67"/>
      <c r="L87" s="79"/>
      <c r="M87" s="77"/>
      <c r="N87" s="78" t="s">
        <v>30</v>
      </c>
      <c r="O87" s="454" t="s">
        <v>31</v>
      </c>
      <c r="P87" s="454"/>
      <c r="Q87" s="455"/>
      <c r="R87" s="455"/>
      <c r="S87" s="188"/>
      <c r="T87" s="79"/>
      <c r="V87" s="214"/>
      <c r="W87" s="215" t="s">
        <v>114</v>
      </c>
    </row>
    <row r="88" spans="2:24" ht="18.75" customHeight="1" thickTop="1" thickBot="1">
      <c r="B88" s="476" t="str">
        <f>"パスポート購入(1冊・"&amp;W88&amp;"円)"</f>
        <v>パスポート購入(1冊・130円)</v>
      </c>
      <c r="C88" s="477"/>
      <c r="D88" s="477"/>
      <c r="E88" s="477"/>
      <c r="F88" s="477"/>
      <c r="G88" s="478"/>
      <c r="H88" s="479"/>
      <c r="I88" s="479"/>
      <c r="J88" s="479"/>
      <c r="K88" s="480"/>
      <c r="L88" s="80" t="s">
        <v>75</v>
      </c>
      <c r="M88" s="210">
        <f>O86</f>
        <v>0</v>
      </c>
      <c r="N88" s="81" t="s">
        <v>76</v>
      </c>
      <c r="O88" s="160" t="s">
        <v>33</v>
      </c>
      <c r="P88" s="481">
        <f>IF(M88="","",130*M88)</f>
        <v>0</v>
      </c>
      <c r="Q88" s="482"/>
      <c r="R88" s="82" t="s">
        <v>34</v>
      </c>
      <c r="S88" s="189"/>
      <c r="T88" s="82"/>
      <c r="V88" s="216" t="s">
        <v>113</v>
      </c>
      <c r="W88" s="222">
        <v>130</v>
      </c>
    </row>
    <row r="89" spans="2:24" ht="7.5" customHeight="1" thickTop="1" thickBot="1">
      <c r="B89" s="67"/>
      <c r="C89" s="68"/>
      <c r="D89" s="68"/>
      <c r="E89" s="67"/>
      <c r="F89" s="67"/>
      <c r="G89" s="67"/>
      <c r="H89" s="67"/>
      <c r="I89" s="67"/>
      <c r="J89" s="67"/>
      <c r="K89" s="67"/>
      <c r="L89" s="68"/>
      <c r="M89" s="67"/>
      <c r="N89" s="67"/>
      <c r="O89" s="67"/>
      <c r="P89" s="83"/>
      <c r="Q89" s="84"/>
      <c r="R89" s="85"/>
      <c r="S89" s="190"/>
      <c r="T89" s="85"/>
    </row>
    <row r="90" spans="2:24" s="88" customFormat="1" ht="10.5" customHeight="1">
      <c r="B90" s="483" t="s">
        <v>77</v>
      </c>
      <c r="C90" s="484"/>
      <c r="D90" s="487" t="s">
        <v>78</v>
      </c>
      <c r="E90" s="488"/>
      <c r="F90" s="488"/>
      <c r="G90" s="489"/>
      <c r="H90" s="490" t="s">
        <v>79</v>
      </c>
      <c r="I90" s="488"/>
      <c r="J90" s="488"/>
      <c r="K90" s="484"/>
      <c r="L90" s="491" t="s">
        <v>80</v>
      </c>
      <c r="M90" s="491"/>
      <c r="N90" s="491"/>
      <c r="O90" s="487"/>
      <c r="P90" s="492" t="s">
        <v>81</v>
      </c>
      <c r="Q90" s="493"/>
      <c r="R90" s="86"/>
      <c r="S90" s="191"/>
      <c r="T90" s="86"/>
      <c r="U90" s="87"/>
    </row>
    <row r="91" spans="2:24" s="88" customFormat="1" ht="10.5" customHeight="1" thickBot="1">
      <c r="B91" s="485"/>
      <c r="C91" s="486"/>
      <c r="D91" s="135" t="s">
        <v>41</v>
      </c>
      <c r="E91" s="136" t="s">
        <v>42</v>
      </c>
      <c r="F91" s="136" t="s">
        <v>43</v>
      </c>
      <c r="G91" s="137" t="s">
        <v>44</v>
      </c>
      <c r="H91" s="138" t="s">
        <v>45</v>
      </c>
      <c r="I91" s="136" t="s">
        <v>46</v>
      </c>
      <c r="J91" s="136" t="s">
        <v>47</v>
      </c>
      <c r="K91" s="139" t="s">
        <v>48</v>
      </c>
      <c r="L91" s="135" t="s">
        <v>49</v>
      </c>
      <c r="M91" s="136" t="s">
        <v>50</v>
      </c>
      <c r="N91" s="136" t="s">
        <v>51</v>
      </c>
      <c r="O91" s="136" t="s">
        <v>52</v>
      </c>
      <c r="P91" s="494"/>
      <c r="Q91" s="495"/>
      <c r="R91" s="86"/>
      <c r="S91" s="191"/>
      <c r="T91" s="86"/>
      <c r="U91" s="87"/>
    </row>
    <row r="92" spans="2:24" s="88" customFormat="1" ht="10.5" customHeight="1" thickTop="1">
      <c r="B92" s="462" t="s">
        <v>82</v>
      </c>
      <c r="C92" s="140" t="s">
        <v>54</v>
      </c>
      <c r="D92" s="150">
        <v>4000</v>
      </c>
      <c r="E92" s="151">
        <v>3000</v>
      </c>
      <c r="F92" s="151">
        <v>2000</v>
      </c>
      <c r="G92" s="152">
        <v>1000</v>
      </c>
      <c r="H92" s="153">
        <v>4000</v>
      </c>
      <c r="I92" s="151">
        <v>3000</v>
      </c>
      <c r="J92" s="151">
        <v>2000</v>
      </c>
      <c r="K92" s="154">
        <v>1000</v>
      </c>
      <c r="L92" s="150">
        <v>4000</v>
      </c>
      <c r="M92" s="151">
        <v>3000</v>
      </c>
      <c r="N92" s="151">
        <v>2000</v>
      </c>
      <c r="O92" s="151">
        <v>1000</v>
      </c>
      <c r="P92" s="464"/>
      <c r="Q92" s="465"/>
      <c r="R92" s="86"/>
      <c r="S92" s="191"/>
      <c r="T92" s="86"/>
      <c r="U92" s="87"/>
    </row>
    <row r="93" spans="2:24" s="88" customFormat="1" ht="15" customHeight="1" thickBot="1">
      <c r="B93" s="463"/>
      <c r="C93" s="141" t="s">
        <v>55</v>
      </c>
      <c r="D93" s="89" t="str">
        <f>IF($C$16="","",COUNTIFS($C$16:$C$85,$V$93,$D$16:$D$85,1))</f>
        <v/>
      </c>
      <c r="E93" s="90" t="str">
        <f>IF($C$16="","",COUNTIFS($C$16:$C$85,$V$93,$D$16:$D$85,2))</f>
        <v/>
      </c>
      <c r="F93" s="260" t="str">
        <f>IF($C$16="","",COUNTIFS($C$16:$C$85,$V$93,$D$16:$D$85,3))</f>
        <v/>
      </c>
      <c r="G93" s="261" t="str">
        <f>IF($C$16="","",COUNTIFS($C$16:$C$85,$V$93,$D$16:$D$85,4))</f>
        <v/>
      </c>
      <c r="H93" s="91" t="str">
        <f>IF($C$16="","",COUNTIFS($C$16:$C$85,$W$93,$D$16:$D$85,1))</f>
        <v/>
      </c>
      <c r="I93" s="90" t="str">
        <f>IF($C$16="","",COUNTIFS($C$16:$C$85,$W$93,$D$16:$D$85,2))</f>
        <v/>
      </c>
      <c r="J93" s="260" t="str">
        <f>IF($C$16="","",COUNTIFS($C$16:$C$85,$W$93,$D$16:$D$85,3))</f>
        <v/>
      </c>
      <c r="K93" s="261" t="str">
        <f>IF($C$16="","",COUNTIFS($C$16:$C$85,$W$93,$D$16:$D$85,4))</f>
        <v/>
      </c>
      <c r="L93" s="89" t="str">
        <f>IF($C$16="","",COUNTIFS($C$16:$C$85,$X$93,$D$16:$D$85,1))</f>
        <v/>
      </c>
      <c r="M93" s="90" t="str">
        <f>IF($C$16="","",COUNTIFS($C$16:$C$85,$X$93,$D$16:$D$85,2))</f>
        <v/>
      </c>
      <c r="N93" s="260" t="str">
        <f>IF($C$16="","",COUNTIFS($C$16:$C$85,$X$93,$D$16:$D$85,3))</f>
        <v/>
      </c>
      <c r="O93" s="260" t="str">
        <f>IF($C$16="","",COUNTIFS($C$16:$C$85,$X$93,$D$16:$D$85,4))</f>
        <v/>
      </c>
      <c r="P93" s="466">
        <f>SUM(D93:O93)</f>
        <v>0</v>
      </c>
      <c r="Q93" s="467"/>
      <c r="R93" s="82" t="s">
        <v>30</v>
      </c>
      <c r="S93" s="189"/>
      <c r="T93" s="82"/>
      <c r="U93" s="87"/>
      <c r="V93" s="88" t="str">
        <f>V14</f>
        <v>MM</v>
      </c>
      <c r="W93" s="88" t="str">
        <f>W14</f>
        <v>CG</v>
      </c>
      <c r="X93" s="88" t="str">
        <f>X14</f>
        <v>MP</v>
      </c>
    </row>
    <row r="94" spans="2:24" s="88" customFormat="1" ht="15" customHeight="1" thickTop="1" thickBot="1">
      <c r="B94" s="463"/>
      <c r="C94" s="141" t="s">
        <v>56</v>
      </c>
      <c r="D94" s="89" t="str">
        <f>IF(D93="","",D92*D93)</f>
        <v/>
      </c>
      <c r="E94" s="90" t="str">
        <f t="shared" ref="E94:O94" si="5">IF(E93="","",E92*E93)</f>
        <v/>
      </c>
      <c r="F94" s="260" t="str">
        <f t="shared" si="5"/>
        <v/>
      </c>
      <c r="G94" s="261" t="str">
        <f t="shared" si="5"/>
        <v/>
      </c>
      <c r="H94" s="91" t="str">
        <f t="shared" si="5"/>
        <v/>
      </c>
      <c r="I94" s="90" t="str">
        <f t="shared" si="5"/>
        <v/>
      </c>
      <c r="J94" s="260" t="str">
        <f t="shared" si="5"/>
        <v/>
      </c>
      <c r="K94" s="261" t="str">
        <f t="shared" si="5"/>
        <v/>
      </c>
      <c r="L94" s="89" t="str">
        <f t="shared" si="5"/>
        <v/>
      </c>
      <c r="M94" s="90" t="str">
        <f t="shared" si="5"/>
        <v/>
      </c>
      <c r="N94" s="260" t="str">
        <f t="shared" si="5"/>
        <v/>
      </c>
      <c r="O94" s="264" t="str">
        <f t="shared" si="5"/>
        <v/>
      </c>
      <c r="P94" s="468">
        <f>SUM(D94:O94)</f>
        <v>0</v>
      </c>
      <c r="Q94" s="469"/>
      <c r="R94" s="82" t="s">
        <v>34</v>
      </c>
      <c r="S94" s="189"/>
      <c r="T94" s="82"/>
      <c r="U94" s="87"/>
    </row>
    <row r="95" spans="2:24" s="88" customFormat="1" ht="10.5" customHeight="1" thickTop="1">
      <c r="B95" s="470" t="s">
        <v>57</v>
      </c>
      <c r="C95" s="141" t="s">
        <v>54</v>
      </c>
      <c r="D95" s="155">
        <v>1000</v>
      </c>
      <c r="E95" s="156">
        <v>1000</v>
      </c>
      <c r="F95" s="156">
        <v>500</v>
      </c>
      <c r="G95" s="157">
        <v>500</v>
      </c>
      <c r="H95" s="158">
        <v>1000</v>
      </c>
      <c r="I95" s="156">
        <v>1000</v>
      </c>
      <c r="J95" s="156">
        <v>500</v>
      </c>
      <c r="K95" s="159">
        <v>500</v>
      </c>
      <c r="L95" s="155">
        <v>1000</v>
      </c>
      <c r="M95" s="156">
        <v>1000</v>
      </c>
      <c r="N95" s="156">
        <v>500</v>
      </c>
      <c r="O95" s="156">
        <v>500</v>
      </c>
      <c r="P95" s="472"/>
      <c r="Q95" s="473"/>
      <c r="R95" s="82"/>
      <c r="S95" s="189"/>
      <c r="T95" s="82"/>
      <c r="U95" s="87"/>
    </row>
    <row r="96" spans="2:24" s="88" customFormat="1" ht="15" customHeight="1" thickBot="1">
      <c r="B96" s="463"/>
      <c r="C96" s="141" t="s">
        <v>55</v>
      </c>
      <c r="D96" s="89" t="str">
        <f>IF($C$16="","",COUNTIFS($C$16:$C$85,$V$93,$D$16:$D$85,1,$N$16:$N$85,"○"))</f>
        <v/>
      </c>
      <c r="E96" s="90" t="str">
        <f>IF($C$16="","",COUNTIFS($C$16:$C$85,$V$93,$D$16:$D$85,2,$N$16:$N$85,"○"))</f>
        <v/>
      </c>
      <c r="F96" s="260" t="str">
        <f>IF($C$16="","",COUNTIFS($C$16:$C$85,$V$93,$D$16:$D$85,3,$N$16:$N$85,"○"))</f>
        <v/>
      </c>
      <c r="G96" s="261" t="str">
        <f>IF($C$16="","",COUNTIFS($C$16:$C$85,$V$93,$D$16:$D$85,4,$N$16:$N$85,"○"))</f>
        <v/>
      </c>
      <c r="H96" s="91" t="str">
        <f>IF($C$16="","",COUNTIFS($C$16:$C$85,$W$93,$D$16:$D$85,1,$N$16:$N$85,"○"))</f>
        <v/>
      </c>
      <c r="I96" s="90" t="str">
        <f>IF($C$16="","",COUNTIFS($C$16:$C$85,$W$93,$D$16:$D$85,2,$N$16:$N$85,"○"))</f>
        <v/>
      </c>
      <c r="J96" s="260" t="str">
        <f>IF($C$16="","",COUNTIFS($C$16:$C$85,$W$93,$D$16:$D$85,3,$N$16:$N$85,"○"))</f>
        <v/>
      </c>
      <c r="K96" s="261" t="str">
        <f>IF($C$16="","",COUNTIFS($C$16:$C$85,$W$93,$D$16:$D$85,4,$N$16:$N$85,"○"))</f>
        <v/>
      </c>
      <c r="L96" s="89" t="str">
        <f>IF($C$16="","",COUNTIFS($C$16:$C$85,$X$93,$D$16:$D$85,1,$N$16:$N$85,"○"))</f>
        <v/>
      </c>
      <c r="M96" s="90" t="str">
        <f>IF($C$16="","",COUNTIFS($C$16:$C$85,$X$93,$D$16:$D$85,2,$N$16:$N$85,"○"))</f>
        <v/>
      </c>
      <c r="N96" s="260" t="str">
        <f>IF($C$16="","",COUNTIFS($C$16:$C$85,$X$93,$D$16:$D$85,3,$N$16:$N$85,"○"))</f>
        <v/>
      </c>
      <c r="O96" s="260" t="str">
        <f>IF($C$16="","",COUNTIFS($C$16:$C$85,$X$93,$D$16:$D$85,4,$N$16:$N$85,"○"))</f>
        <v/>
      </c>
      <c r="P96" s="474">
        <f>SUM(D96:O96)</f>
        <v>0</v>
      </c>
      <c r="Q96" s="475"/>
      <c r="R96" s="82" t="s">
        <v>30</v>
      </c>
      <c r="S96" s="189"/>
      <c r="T96" s="82"/>
      <c r="U96" s="87"/>
    </row>
    <row r="97" spans="1:25" s="88" customFormat="1" ht="15" customHeight="1" thickTop="1" thickBot="1">
      <c r="B97" s="471"/>
      <c r="C97" s="142" t="s">
        <v>56</v>
      </c>
      <c r="D97" s="92" t="str">
        <f>IF(D96="","",D95*D96)</f>
        <v/>
      </c>
      <c r="E97" s="93" t="str">
        <f t="shared" ref="E97:O97" si="6">IF(E96="","",E95*E96)</f>
        <v/>
      </c>
      <c r="F97" s="262" t="str">
        <f t="shared" si="6"/>
        <v/>
      </c>
      <c r="G97" s="263" t="str">
        <f t="shared" si="6"/>
        <v/>
      </c>
      <c r="H97" s="94" t="str">
        <f t="shared" si="6"/>
        <v/>
      </c>
      <c r="I97" s="93" t="str">
        <f t="shared" si="6"/>
        <v/>
      </c>
      <c r="J97" s="262" t="str">
        <f t="shared" si="6"/>
        <v/>
      </c>
      <c r="K97" s="263" t="str">
        <f t="shared" si="6"/>
        <v/>
      </c>
      <c r="L97" s="92" t="str">
        <f t="shared" si="6"/>
        <v/>
      </c>
      <c r="M97" s="93" t="str">
        <f t="shared" si="6"/>
        <v/>
      </c>
      <c r="N97" s="262" t="str">
        <f t="shared" si="6"/>
        <v/>
      </c>
      <c r="O97" s="265" t="str">
        <f t="shared" si="6"/>
        <v/>
      </c>
      <c r="P97" s="468">
        <f>SUM(D97:O97)</f>
        <v>0</v>
      </c>
      <c r="Q97" s="469"/>
      <c r="R97" s="82" t="s">
        <v>34</v>
      </c>
      <c r="S97" s="189"/>
      <c r="T97" s="82"/>
      <c r="U97" s="87"/>
    </row>
    <row r="98" spans="1:25" ht="7.5" customHeight="1" thickBot="1">
      <c r="B98" s="67"/>
      <c r="C98" s="68"/>
      <c r="D98" s="68"/>
      <c r="E98" s="67"/>
      <c r="F98" s="67"/>
      <c r="G98" s="67"/>
      <c r="H98" s="67"/>
      <c r="I98" s="67"/>
      <c r="J98" s="67"/>
      <c r="K98" s="67"/>
      <c r="L98" s="68"/>
      <c r="M98" s="67"/>
      <c r="N98" s="67"/>
      <c r="O98" s="67"/>
      <c r="P98" s="67"/>
      <c r="Q98" s="67"/>
    </row>
    <row r="99" spans="1:25" ht="15" customHeight="1" thickBot="1">
      <c r="B99" s="500" t="s">
        <v>83</v>
      </c>
      <c r="C99" s="501"/>
      <c r="D99" s="501"/>
      <c r="E99" s="501"/>
      <c r="F99" s="501"/>
      <c r="G99" s="502"/>
      <c r="H99" s="67"/>
      <c r="I99" s="67"/>
      <c r="J99" s="67"/>
      <c r="K99" s="67"/>
      <c r="N99" s="161"/>
      <c r="O99" s="161"/>
      <c r="P99" s="161"/>
    </row>
    <row r="100" spans="1:25" ht="31.5" customHeight="1" thickBot="1">
      <c r="B100" s="496"/>
      <c r="C100" s="497"/>
      <c r="D100" s="497"/>
      <c r="E100" s="497"/>
      <c r="F100" s="497"/>
      <c r="G100" s="498"/>
      <c r="H100" s="67"/>
      <c r="I100" s="67"/>
      <c r="J100" s="67"/>
      <c r="K100" s="211"/>
      <c r="L100" s="212" t="s">
        <v>59</v>
      </c>
      <c r="M100" s="499">
        <f>IF(P94="","",P88+P94+P97)</f>
        <v>0</v>
      </c>
      <c r="N100" s="499"/>
      <c r="O100" s="499"/>
      <c r="P100" s="499"/>
      <c r="Q100" s="213" t="s">
        <v>60</v>
      </c>
      <c r="U100" s="69">
        <f>IF(B100="",1,0)</f>
        <v>1</v>
      </c>
      <c r="V100" s="66">
        <f>IF(OR(B100=X100,B100=Y100),1,0)</f>
        <v>0</v>
      </c>
      <c r="W100" s="220" t="s">
        <v>85</v>
      </c>
      <c r="X100" s="223" t="s">
        <v>84</v>
      </c>
      <c r="Y100" s="221" t="s">
        <v>86</v>
      </c>
    </row>
    <row r="101" spans="1:25" ht="7.5" customHeight="1" thickBot="1">
      <c r="B101" s="110"/>
      <c r="C101" s="64"/>
      <c r="D101" s="108"/>
      <c r="E101" s="67"/>
      <c r="F101" s="67"/>
      <c r="G101" s="67"/>
      <c r="H101" s="70"/>
      <c r="I101" s="70"/>
      <c r="J101" s="67"/>
      <c r="K101" s="67"/>
      <c r="L101" s="68"/>
      <c r="M101" s="67"/>
      <c r="N101" s="67"/>
      <c r="O101" s="67"/>
      <c r="P101" s="67"/>
      <c r="Q101" s="67"/>
      <c r="U101" s="66"/>
    </row>
    <row r="102" spans="1:25" ht="15.75" customHeight="1">
      <c r="B102" s="143" t="s">
        <v>87</v>
      </c>
      <c r="C102" s="144"/>
      <c r="D102" s="145"/>
      <c r="E102" s="146"/>
      <c r="F102" s="146"/>
      <c r="G102" s="146"/>
      <c r="H102" s="146"/>
      <c r="I102" s="147"/>
      <c r="J102" s="95"/>
      <c r="K102" s="67"/>
      <c r="L102" s="148" t="s">
        <v>88</v>
      </c>
      <c r="M102" s="149"/>
      <c r="N102" s="117"/>
      <c r="O102" s="117"/>
      <c r="P102" s="117"/>
      <c r="Q102" s="118"/>
      <c r="R102" s="67"/>
      <c r="S102" s="183"/>
      <c r="T102" s="67"/>
    </row>
    <row r="103" spans="1:25" ht="15.75" customHeight="1">
      <c r="B103" s="503" t="s">
        <v>61</v>
      </c>
      <c r="C103" s="504"/>
      <c r="D103" s="507"/>
      <c r="E103" s="509" t="s">
        <v>62</v>
      </c>
      <c r="F103" s="511"/>
      <c r="G103" s="512"/>
      <c r="H103" s="512"/>
      <c r="I103" s="513"/>
      <c r="J103" s="95"/>
      <c r="K103" s="67"/>
      <c r="L103" s="119"/>
      <c r="M103" s="120" t="s">
        <v>89</v>
      </c>
      <c r="N103" s="517"/>
      <c r="O103" s="518"/>
      <c r="P103" s="109" t="s">
        <v>90</v>
      </c>
      <c r="Q103" s="121"/>
      <c r="R103" s="67"/>
      <c r="S103" s="183"/>
      <c r="T103" s="67"/>
      <c r="U103" s="69">
        <f>IF(AND(OR(N103="",N103="（日付を入力）"),N104=""),1,0)</f>
        <v>0</v>
      </c>
    </row>
    <row r="104" spans="1:25" ht="15.75" customHeight="1" thickBot="1">
      <c r="B104" s="505"/>
      <c r="C104" s="506"/>
      <c r="D104" s="508"/>
      <c r="E104" s="510"/>
      <c r="F104" s="514"/>
      <c r="G104" s="515"/>
      <c r="H104" s="515"/>
      <c r="I104" s="516"/>
      <c r="J104" s="95"/>
      <c r="K104" s="67"/>
      <c r="L104" s="97"/>
      <c r="M104" s="98"/>
      <c r="N104" s="519" t="s">
        <v>164</v>
      </c>
      <c r="O104" s="519"/>
      <c r="P104" s="519"/>
      <c r="Q104" s="520"/>
      <c r="R104" s="67"/>
      <c r="S104" s="183"/>
      <c r="T104" s="67"/>
      <c r="U104" s="69">
        <f>IF(AND(V100=1,OR(D103="",F103="")),1,0)</f>
        <v>0</v>
      </c>
    </row>
    <row r="105" spans="1:25" ht="11.25" customHeight="1">
      <c r="B105" s="67"/>
      <c r="C105" s="68"/>
      <c r="D105" s="68"/>
      <c r="E105" s="67"/>
      <c r="F105" s="67"/>
      <c r="G105" s="67"/>
      <c r="H105" s="67"/>
      <c r="I105" s="67"/>
      <c r="J105" s="67"/>
      <c r="L105" s="68"/>
      <c r="M105" s="67"/>
      <c r="N105" s="67"/>
      <c r="O105" s="67"/>
      <c r="P105" s="67"/>
      <c r="Q105" s="67"/>
    </row>
    <row r="106" spans="1:25" s="85" customFormat="1" ht="15" customHeight="1">
      <c r="B106" s="99" t="s">
        <v>91</v>
      </c>
      <c r="C106" s="100"/>
      <c r="D106" s="100"/>
      <c r="E106" s="101"/>
      <c r="F106" s="101"/>
      <c r="G106" s="101"/>
      <c r="H106" s="101"/>
      <c r="I106" s="101"/>
      <c r="J106" s="101"/>
      <c r="K106" s="101"/>
      <c r="L106" s="100"/>
      <c r="M106" s="101"/>
      <c r="N106" s="101"/>
      <c r="O106" s="101"/>
      <c r="P106" s="101"/>
      <c r="Q106" s="196"/>
      <c r="R106" s="192"/>
      <c r="S106" s="196"/>
      <c r="T106" s="101"/>
      <c r="U106" s="69"/>
    </row>
    <row r="107" spans="1:25" s="85" customFormat="1" ht="13.5" customHeight="1">
      <c r="B107" s="99" t="s">
        <v>92</v>
      </c>
      <c r="C107" s="100"/>
      <c r="D107" s="100"/>
      <c r="E107" s="101"/>
      <c r="F107" s="101"/>
      <c r="G107" s="101"/>
      <c r="H107" s="101"/>
      <c r="I107" s="101"/>
      <c r="J107" s="101"/>
      <c r="K107" s="101"/>
      <c r="L107" s="100"/>
      <c r="M107" s="101"/>
      <c r="N107" s="101"/>
      <c r="O107" s="101"/>
      <c r="P107" s="101"/>
      <c r="Q107" s="196"/>
      <c r="R107" s="192"/>
      <c r="S107" s="196"/>
      <c r="T107" s="101"/>
      <c r="U107" s="69"/>
    </row>
    <row r="108" spans="1:25" s="85" customFormat="1" ht="13.5" customHeight="1">
      <c r="B108" s="99" t="s">
        <v>163</v>
      </c>
      <c r="C108" s="100"/>
      <c r="D108" s="100"/>
      <c r="E108" s="101"/>
      <c r="F108" s="101"/>
      <c r="G108" s="101"/>
      <c r="H108" s="101"/>
      <c r="I108" s="101"/>
      <c r="J108" s="101"/>
      <c r="K108" s="101"/>
      <c r="L108" s="100"/>
      <c r="M108" s="101"/>
      <c r="N108" s="101"/>
      <c r="O108" s="101"/>
      <c r="P108" s="101"/>
      <c r="Q108" s="192"/>
      <c r="R108" s="196"/>
      <c r="S108" s="196"/>
      <c r="T108" s="101"/>
      <c r="U108" s="252">
        <f>SUM(U1:U107)</f>
        <v>7</v>
      </c>
      <c r="V108" s="253" t="s">
        <v>165</v>
      </c>
    </row>
    <row r="109" spans="1:25" s="197" customFormat="1" ht="31.5" customHeight="1">
      <c r="A109" s="390" t="s">
        <v>112</v>
      </c>
      <c r="B109" s="390"/>
      <c r="C109" s="390"/>
      <c r="D109" s="390"/>
      <c r="E109" s="390"/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0"/>
      <c r="Q109" s="390"/>
      <c r="R109" s="390"/>
    </row>
    <row r="110" spans="1:25" s="237" customFormat="1" ht="30" customHeight="1">
      <c r="A110" s="391" t="s">
        <v>111</v>
      </c>
      <c r="B110" s="391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</row>
    <row r="111" spans="1:25" s="197" customFormat="1" ht="30" customHeight="1">
      <c r="A111" s="392" t="s">
        <v>177</v>
      </c>
      <c r="B111" s="392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  <c r="M111" s="392"/>
      <c r="N111" s="392"/>
      <c r="O111" s="392"/>
      <c r="P111" s="392"/>
      <c r="Q111" s="392"/>
      <c r="R111" s="392"/>
    </row>
    <row r="113"/>
    <row r="114"/>
  </sheetData>
  <sheetProtection selectLockedCells="1"/>
  <mergeCells count="332">
    <mergeCell ref="B100:G100"/>
    <mergeCell ref="M100:P100"/>
    <mergeCell ref="B99:G99"/>
    <mergeCell ref="B103:C104"/>
    <mergeCell ref="D103:D104"/>
    <mergeCell ref="E103:E104"/>
    <mergeCell ref="F103:I104"/>
    <mergeCell ref="N103:O103"/>
    <mergeCell ref="N104:Q104"/>
    <mergeCell ref="B92:B94"/>
    <mergeCell ref="P92:Q92"/>
    <mergeCell ref="P93:Q93"/>
    <mergeCell ref="P94:Q94"/>
    <mergeCell ref="B95:B97"/>
    <mergeCell ref="P95:Q95"/>
    <mergeCell ref="P96:Q96"/>
    <mergeCell ref="P97:Q97"/>
    <mergeCell ref="B88:G88"/>
    <mergeCell ref="H88:K88"/>
    <mergeCell ref="P88:Q88"/>
    <mergeCell ref="B90:C91"/>
    <mergeCell ref="D90:G90"/>
    <mergeCell ref="H90:K90"/>
    <mergeCell ref="L90:O90"/>
    <mergeCell ref="P90:Q91"/>
    <mergeCell ref="O86:P86"/>
    <mergeCell ref="Q86:R86"/>
    <mergeCell ref="O87:P87"/>
    <mergeCell ref="Q87:R87"/>
    <mergeCell ref="E84:G84"/>
    <mergeCell ref="H84:J84"/>
    <mergeCell ref="O84:P84"/>
    <mergeCell ref="Q84:R84"/>
    <mergeCell ref="E85:G85"/>
    <mergeCell ref="H85:J85"/>
    <mergeCell ref="O85:P85"/>
    <mergeCell ref="Q85:R85"/>
    <mergeCell ref="E82:G82"/>
    <mergeCell ref="H82:J82"/>
    <mergeCell ref="O82:P82"/>
    <mergeCell ref="Q82:R82"/>
    <mergeCell ref="E83:G83"/>
    <mergeCell ref="H83:J83"/>
    <mergeCell ref="O83:P83"/>
    <mergeCell ref="Q83:R83"/>
    <mergeCell ref="E80:G80"/>
    <mergeCell ref="H80:J80"/>
    <mergeCell ref="O80:P80"/>
    <mergeCell ref="Q80:R80"/>
    <mergeCell ref="E81:G81"/>
    <mergeCell ref="H81:J81"/>
    <mergeCell ref="O81:P81"/>
    <mergeCell ref="Q81:R81"/>
    <mergeCell ref="E78:G78"/>
    <mergeCell ref="H78:J78"/>
    <mergeCell ref="O78:P78"/>
    <mergeCell ref="Q78:R78"/>
    <mergeCell ref="E79:G79"/>
    <mergeCell ref="H79:J79"/>
    <mergeCell ref="O79:P79"/>
    <mergeCell ref="Q79:R79"/>
    <mergeCell ref="E76:G76"/>
    <mergeCell ref="H76:J76"/>
    <mergeCell ref="O76:P76"/>
    <mergeCell ref="Q76:R76"/>
    <mergeCell ref="E77:G77"/>
    <mergeCell ref="H77:J77"/>
    <mergeCell ref="O77:P77"/>
    <mergeCell ref="Q77:R77"/>
    <mergeCell ref="E74:G74"/>
    <mergeCell ref="H74:J74"/>
    <mergeCell ref="O74:P74"/>
    <mergeCell ref="Q74:R74"/>
    <mergeCell ref="E75:G75"/>
    <mergeCell ref="H75:J75"/>
    <mergeCell ref="O75:P75"/>
    <mergeCell ref="Q75:R75"/>
    <mergeCell ref="E72:G72"/>
    <mergeCell ref="H72:J72"/>
    <mergeCell ref="O72:P72"/>
    <mergeCell ref="Q72:R72"/>
    <mergeCell ref="E73:G73"/>
    <mergeCell ref="H73:J73"/>
    <mergeCell ref="O73:P73"/>
    <mergeCell ref="Q73:R73"/>
    <mergeCell ref="E70:G70"/>
    <mergeCell ref="H70:J70"/>
    <mergeCell ref="O70:P70"/>
    <mergeCell ref="Q70:R70"/>
    <mergeCell ref="E71:G71"/>
    <mergeCell ref="H71:J71"/>
    <mergeCell ref="O71:P71"/>
    <mergeCell ref="Q71:R71"/>
    <mergeCell ref="E68:G68"/>
    <mergeCell ref="H68:J68"/>
    <mergeCell ref="O68:P68"/>
    <mergeCell ref="Q68:R68"/>
    <mergeCell ref="E69:G69"/>
    <mergeCell ref="H69:J69"/>
    <mergeCell ref="O69:P69"/>
    <mergeCell ref="Q69:R69"/>
    <mergeCell ref="E66:G66"/>
    <mergeCell ref="H66:J66"/>
    <mergeCell ref="O66:P66"/>
    <mergeCell ref="Q66:R66"/>
    <mergeCell ref="E67:G67"/>
    <mergeCell ref="H67:J67"/>
    <mergeCell ref="O67:P67"/>
    <mergeCell ref="Q67:R67"/>
    <mergeCell ref="E64:G64"/>
    <mergeCell ref="H64:J64"/>
    <mergeCell ref="O64:P64"/>
    <mergeCell ref="Q64:R64"/>
    <mergeCell ref="E65:G65"/>
    <mergeCell ref="H65:J65"/>
    <mergeCell ref="O65:P65"/>
    <mergeCell ref="Q65:R65"/>
    <mergeCell ref="E62:G62"/>
    <mergeCell ref="H62:J62"/>
    <mergeCell ref="O62:P62"/>
    <mergeCell ref="Q62:R62"/>
    <mergeCell ref="E63:G63"/>
    <mergeCell ref="H63:J63"/>
    <mergeCell ref="O63:P63"/>
    <mergeCell ref="Q63:R63"/>
    <mergeCell ref="E60:G60"/>
    <mergeCell ref="H60:J60"/>
    <mergeCell ref="O60:P60"/>
    <mergeCell ref="Q60:R60"/>
    <mergeCell ref="E61:G61"/>
    <mergeCell ref="H61:J61"/>
    <mergeCell ref="O61:P61"/>
    <mergeCell ref="Q61:R61"/>
    <mergeCell ref="E58:G58"/>
    <mergeCell ref="H58:J58"/>
    <mergeCell ref="O58:P58"/>
    <mergeCell ref="Q58:R58"/>
    <mergeCell ref="E59:G59"/>
    <mergeCell ref="H59:J59"/>
    <mergeCell ref="O59:P59"/>
    <mergeCell ref="Q59:R59"/>
    <mergeCell ref="E56:G56"/>
    <mergeCell ref="H56:J56"/>
    <mergeCell ref="O56:P56"/>
    <mergeCell ref="Q56:R56"/>
    <mergeCell ref="E57:G57"/>
    <mergeCell ref="H57:J57"/>
    <mergeCell ref="O57:P57"/>
    <mergeCell ref="Q57:R57"/>
    <mergeCell ref="E54:G54"/>
    <mergeCell ref="H54:J54"/>
    <mergeCell ref="O54:P54"/>
    <mergeCell ref="Q54:R54"/>
    <mergeCell ref="E55:G55"/>
    <mergeCell ref="H55:J55"/>
    <mergeCell ref="O55:P55"/>
    <mergeCell ref="Q55:R55"/>
    <mergeCell ref="E52:G52"/>
    <mergeCell ref="H52:J52"/>
    <mergeCell ref="O52:P52"/>
    <mergeCell ref="Q52:R52"/>
    <mergeCell ref="E53:G53"/>
    <mergeCell ref="H53:J53"/>
    <mergeCell ref="O53:P53"/>
    <mergeCell ref="Q53:R53"/>
    <mergeCell ref="E50:G50"/>
    <mergeCell ref="H50:J50"/>
    <mergeCell ref="O50:P50"/>
    <mergeCell ref="Q50:R50"/>
    <mergeCell ref="E51:G51"/>
    <mergeCell ref="H51:J51"/>
    <mergeCell ref="O51:P51"/>
    <mergeCell ref="Q51:R51"/>
    <mergeCell ref="E48:G48"/>
    <mergeCell ref="H48:J48"/>
    <mergeCell ref="O48:P48"/>
    <mergeCell ref="Q48:R48"/>
    <mergeCell ref="E49:G49"/>
    <mergeCell ref="H49:J49"/>
    <mergeCell ref="O49:P49"/>
    <mergeCell ref="Q49:R49"/>
    <mergeCell ref="E46:G46"/>
    <mergeCell ref="H46:J46"/>
    <mergeCell ref="O46:P46"/>
    <mergeCell ref="Q46:R46"/>
    <mergeCell ref="E47:G47"/>
    <mergeCell ref="H47:J47"/>
    <mergeCell ref="O47:P47"/>
    <mergeCell ref="Q47:R47"/>
    <mergeCell ref="E44:G44"/>
    <mergeCell ref="H44:J44"/>
    <mergeCell ref="O44:P44"/>
    <mergeCell ref="Q44:R44"/>
    <mergeCell ref="E45:G45"/>
    <mergeCell ref="H45:J45"/>
    <mergeCell ref="O45:P45"/>
    <mergeCell ref="Q45:R45"/>
    <mergeCell ref="E42:G42"/>
    <mergeCell ref="H42:J42"/>
    <mergeCell ref="O42:P42"/>
    <mergeCell ref="Q42:R42"/>
    <mergeCell ref="E43:G43"/>
    <mergeCell ref="H43:J43"/>
    <mergeCell ref="O43:P43"/>
    <mergeCell ref="Q43:R43"/>
    <mergeCell ref="E40:G40"/>
    <mergeCell ref="H40:J40"/>
    <mergeCell ref="O40:P40"/>
    <mergeCell ref="Q40:R40"/>
    <mergeCell ref="E41:G41"/>
    <mergeCell ref="H41:J41"/>
    <mergeCell ref="O41:P41"/>
    <mergeCell ref="Q41:R41"/>
    <mergeCell ref="E38:G38"/>
    <mergeCell ref="H38:J38"/>
    <mergeCell ref="O38:P38"/>
    <mergeCell ref="Q38:R38"/>
    <mergeCell ref="E39:G39"/>
    <mergeCell ref="H39:J39"/>
    <mergeCell ref="O39:P39"/>
    <mergeCell ref="Q39:R39"/>
    <mergeCell ref="E36:G36"/>
    <mergeCell ref="H36:J36"/>
    <mergeCell ref="O36:P36"/>
    <mergeCell ref="Q36:R36"/>
    <mergeCell ref="E37:G37"/>
    <mergeCell ref="H37:J37"/>
    <mergeCell ref="O37:P37"/>
    <mergeCell ref="Q37:R37"/>
    <mergeCell ref="E34:G34"/>
    <mergeCell ref="H34:J34"/>
    <mergeCell ref="O34:P34"/>
    <mergeCell ref="Q34:R34"/>
    <mergeCell ref="E35:G35"/>
    <mergeCell ref="H35:J35"/>
    <mergeCell ref="O35:P35"/>
    <mergeCell ref="Q35:R35"/>
    <mergeCell ref="E32:G32"/>
    <mergeCell ref="H32:J32"/>
    <mergeCell ref="O32:P32"/>
    <mergeCell ref="Q32:R32"/>
    <mergeCell ref="E33:G33"/>
    <mergeCell ref="H33:J33"/>
    <mergeCell ref="O33:P33"/>
    <mergeCell ref="Q33:R33"/>
    <mergeCell ref="E30:G30"/>
    <mergeCell ref="H30:J30"/>
    <mergeCell ref="O30:P30"/>
    <mergeCell ref="Q30:R30"/>
    <mergeCell ref="E31:G31"/>
    <mergeCell ref="H31:J31"/>
    <mergeCell ref="O31:P31"/>
    <mergeCell ref="Q31:R31"/>
    <mergeCell ref="E28:G28"/>
    <mergeCell ref="H28:J28"/>
    <mergeCell ref="O28:P28"/>
    <mergeCell ref="Q28:R28"/>
    <mergeCell ref="E29:G29"/>
    <mergeCell ref="H29:J29"/>
    <mergeCell ref="O29:P29"/>
    <mergeCell ref="Q29:R29"/>
    <mergeCell ref="E26:G26"/>
    <mergeCell ref="H26:J26"/>
    <mergeCell ref="O26:P26"/>
    <mergeCell ref="Q26:R26"/>
    <mergeCell ref="E27:G27"/>
    <mergeCell ref="H27:J27"/>
    <mergeCell ref="O27:P27"/>
    <mergeCell ref="Q27:R27"/>
    <mergeCell ref="E24:G24"/>
    <mergeCell ref="H24:J24"/>
    <mergeCell ref="O24:P24"/>
    <mergeCell ref="Q24:R24"/>
    <mergeCell ref="E25:G25"/>
    <mergeCell ref="H25:J25"/>
    <mergeCell ref="O25:P25"/>
    <mergeCell ref="Q25:R25"/>
    <mergeCell ref="E22:G22"/>
    <mergeCell ref="H22:J22"/>
    <mergeCell ref="O22:P22"/>
    <mergeCell ref="Q22:R22"/>
    <mergeCell ref="E23:G23"/>
    <mergeCell ref="H23:J23"/>
    <mergeCell ref="O23:P23"/>
    <mergeCell ref="Q23:R23"/>
    <mergeCell ref="E20:G20"/>
    <mergeCell ref="H20:J20"/>
    <mergeCell ref="O20:P20"/>
    <mergeCell ref="Q20:R20"/>
    <mergeCell ref="E21:G21"/>
    <mergeCell ref="H21:J21"/>
    <mergeCell ref="O21:P21"/>
    <mergeCell ref="Q21:R21"/>
    <mergeCell ref="H18:J18"/>
    <mergeCell ref="O18:P18"/>
    <mergeCell ref="Q18:R18"/>
    <mergeCell ref="E19:G19"/>
    <mergeCell ref="H19:J19"/>
    <mergeCell ref="O19:P19"/>
    <mergeCell ref="Q19:R19"/>
    <mergeCell ref="E16:G16"/>
    <mergeCell ref="H16:J16"/>
    <mergeCell ref="O16:P16"/>
    <mergeCell ref="Q16:R16"/>
    <mergeCell ref="E17:G17"/>
    <mergeCell ref="H17:J17"/>
    <mergeCell ref="O17:P17"/>
    <mergeCell ref="Q17:R17"/>
    <mergeCell ref="A109:R109"/>
    <mergeCell ref="A110:R110"/>
    <mergeCell ref="A111:R111"/>
    <mergeCell ref="B6:C6"/>
    <mergeCell ref="M6:N6"/>
    <mergeCell ref="B7:R7"/>
    <mergeCell ref="C8:K8"/>
    <mergeCell ref="M8:R8"/>
    <mergeCell ref="B10:D12"/>
    <mergeCell ref="F10:I10"/>
    <mergeCell ref="K10:M10"/>
    <mergeCell ref="O10:R10"/>
    <mergeCell ref="F12:G12"/>
    <mergeCell ref="F11:R11"/>
    <mergeCell ref="H12:R12"/>
    <mergeCell ref="E14:G14"/>
    <mergeCell ref="H14:J14"/>
    <mergeCell ref="O14:P14"/>
    <mergeCell ref="Q14:R14"/>
    <mergeCell ref="E15:G15"/>
    <mergeCell ref="H15:J15"/>
    <mergeCell ref="O15:P15"/>
    <mergeCell ref="Q15:R15"/>
    <mergeCell ref="E18:G18"/>
  </mergeCells>
  <phoneticPr fontId="2"/>
  <conditionalFormatting sqref="O6 Q6 C8 M8 K10 F10:F12 H12 N103:N104 B100">
    <cfRule type="containsBlanks" dxfId="11" priority="15">
      <formula>LEN(TRIM(B6))=0</formula>
    </cfRule>
  </conditionalFormatting>
  <conditionalFormatting sqref="F12">
    <cfRule type="cellIs" dxfId="10" priority="14" operator="equal">
      <formula>"〒"</formula>
    </cfRule>
  </conditionalFormatting>
  <conditionalFormatting sqref="N103:O103">
    <cfRule type="cellIs" dxfId="9" priority="13" operator="equal">
      <formula>"（日付を入力）"</formula>
    </cfRule>
  </conditionalFormatting>
  <conditionalFormatting sqref="C17:P85">
    <cfRule type="expression" dxfId="8" priority="7">
      <formula>AND($U17=1,C17="")</formula>
    </cfRule>
    <cfRule type="containsBlanks" dxfId="7" priority="12">
      <formula>LEN(TRIM(C17))=0</formula>
    </cfRule>
  </conditionalFormatting>
  <conditionalFormatting sqref="D103:D104 F103:I104">
    <cfRule type="expression" dxfId="6" priority="16">
      <formula>AND($V$100=1,D103="")</formula>
    </cfRule>
  </conditionalFormatting>
  <conditionalFormatting sqref="B102:I104">
    <cfRule type="expression" dxfId="5" priority="10">
      <formula>$V$100=0</formula>
    </cfRule>
  </conditionalFormatting>
  <conditionalFormatting sqref="O10:R10">
    <cfRule type="containsBlanks" dxfId="4" priority="9">
      <formula>LEN(TRIM(O10))=0</formula>
    </cfRule>
  </conditionalFormatting>
  <conditionalFormatting sqref="C16:P16">
    <cfRule type="containsBlanks" dxfId="3" priority="8">
      <formula>LEN(TRIM(C16))=0</formula>
    </cfRule>
  </conditionalFormatting>
  <conditionalFormatting sqref="L16:L85">
    <cfRule type="expression" dxfId="2" priority="6">
      <formula>AND($U16&lt;&gt;"",$V16=1)</formula>
    </cfRule>
  </conditionalFormatting>
  <conditionalFormatting sqref="D16:D85 L16:M85">
    <cfRule type="expression" dxfId="1" priority="5">
      <formula>AND($U16&lt;&gt;"",$W16=1)</formula>
    </cfRule>
  </conditionalFormatting>
  <conditionalFormatting sqref="A109:R109">
    <cfRule type="expression" dxfId="0" priority="20">
      <formula>$U$108=0</formula>
    </cfRule>
  </conditionalFormatting>
  <dataValidations count="8">
    <dataValidation type="list" allowBlank="1" showInputMessage="1" showErrorMessage="1" sqref="B100" xr:uid="{00000000-0002-0000-0200-000000000000}">
      <formula1>$W$100:$Y$100</formula1>
    </dataValidation>
    <dataValidation type="list" allowBlank="1" showInputMessage="1" showErrorMessage="1" sqref="N104" xr:uid="{00000000-0002-0000-0200-000001000000}">
      <formula1>"振り込みました。,振り込む予定です。"</formula1>
    </dataValidation>
    <dataValidation type="list" allowBlank="1" showInputMessage="1" showErrorMessage="1" sqref="K16:K85" xr:uid="{00000000-0002-0000-0200-000002000000}">
      <formula1>"男,女"</formula1>
    </dataValidation>
    <dataValidation type="list" allowBlank="1" showInputMessage="1" showErrorMessage="1" sqref="M17:M85" xr:uid="{00000000-0002-0000-0200-000003000000}">
      <formula1>"1,2,3,4,なし"</formula1>
    </dataValidation>
    <dataValidation type="list" allowBlank="1" showInputMessage="1" showErrorMessage="1" sqref="N16:O85 P16:P25 P36:P38 P84:P85" xr:uid="{00000000-0002-0000-0200-000004000000}">
      <formula1>"○,―"</formula1>
    </dataValidation>
    <dataValidation type="list" allowBlank="1" showInputMessage="1" showErrorMessage="1" sqref="D16:D85" xr:uid="{00000000-0002-0000-0200-000005000000}">
      <formula1>"1,2,"</formula1>
    </dataValidation>
    <dataValidation type="list" allowBlank="1" showInputMessage="1" showErrorMessage="1" sqref="C16:C85" xr:uid="{00000000-0002-0000-0200-000006000000}">
      <formula1>$V$14:$X$14</formula1>
    </dataValidation>
    <dataValidation type="list" allowBlank="1" showInputMessage="1" showErrorMessage="1" sqref="M16" xr:uid="{00000000-0002-0000-0200-000007000000}">
      <formula1>"1,2,3"</formula1>
    </dataValidation>
  </dataValidations>
  <hyperlinks>
    <hyperlink ref="A111" r:id="rId1" display="super-marching.kanto@m-bkanto.org" xr:uid="{00000000-0004-0000-0200-000000000000}"/>
    <hyperlink ref="A111:R111" r:id="rId2" display="workshop.kanto@m-bkanto.org" xr:uid="{00000000-0004-0000-0200-000001000000}"/>
  </hyperlinks>
  <printOptions horizontalCentered="1" verticalCentered="1"/>
  <pageMargins left="0.19685039370078741" right="0.19685039370078741" top="0.19685039370078741" bottom="0.19685039370078741" header="0" footer="0.19685039370078741"/>
  <pageSetup paperSize="9" scale="87" fitToHeight="2"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  <pageSetUpPr fitToPage="1"/>
  </sheetPr>
  <dimension ref="A1:O36"/>
  <sheetViews>
    <sheetView view="pageBreakPreview" zoomScaleNormal="100" zoomScaleSheetLayoutView="100" workbookViewId="0">
      <selection activeCell="V6" sqref="V6"/>
    </sheetView>
  </sheetViews>
  <sheetFormatPr defaultColWidth="8.90625" defaultRowHeight="15"/>
  <cols>
    <col min="1" max="1" width="3.6328125" style="6" customWidth="1"/>
    <col min="2" max="2" width="5.36328125" style="6" customWidth="1"/>
    <col min="3" max="14" width="6.453125" style="6" customWidth="1"/>
    <col min="15" max="15" width="8" style="6" customWidth="1"/>
    <col min="16" max="16" width="2.6328125" style="6" bestFit="1" customWidth="1"/>
    <col min="17" max="29" width="5.453125" style="6" customWidth="1"/>
    <col min="30" max="31" width="8.90625" style="6"/>
    <col min="32" max="32" width="3.08984375" style="6" bestFit="1" customWidth="1"/>
    <col min="33" max="45" width="4.90625" style="6" bestFit="1" customWidth="1"/>
    <col min="46" max="16384" width="8.90625" style="6"/>
  </cols>
  <sheetData>
    <row r="1" spans="1:15" s="102" customFormat="1" ht="26.25" customHeight="1">
      <c r="A1" s="522" t="s">
        <v>93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O1" s="103"/>
    </row>
    <row r="2" spans="1:15" s="102" customFormat="1" ht="26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O2" s="103"/>
    </row>
    <row r="3" spans="1:15" s="102" customFormat="1" ht="30.75" customHeight="1">
      <c r="A3" s="523" t="s">
        <v>178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</row>
    <row r="4" spans="1:15" s="102" customFormat="1" ht="30.75" customHeight="1">
      <c r="A4" s="525" t="s">
        <v>168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</row>
    <row r="5" spans="1:15" s="102" customFormat="1" ht="30.75" customHeight="1" thickBot="1">
      <c r="L5" s="527" t="s">
        <v>179</v>
      </c>
      <c r="M5" s="528"/>
      <c r="N5" s="528"/>
      <c r="O5" s="528"/>
    </row>
    <row r="6" spans="1:15" ht="37.5" customHeight="1" thickBot="1">
      <c r="A6" s="529" t="s">
        <v>94</v>
      </c>
      <c r="B6" s="530"/>
      <c r="C6" s="531"/>
      <c r="D6" s="532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4"/>
    </row>
    <row r="7" spans="1:15" ht="37.5" customHeight="1" thickBot="1">
      <c r="A7" s="535" t="s">
        <v>95</v>
      </c>
      <c r="B7" s="536"/>
      <c r="C7" s="537"/>
      <c r="D7" s="105" t="s">
        <v>96</v>
      </c>
      <c r="E7" s="533"/>
      <c r="F7" s="533"/>
      <c r="G7" s="533"/>
      <c r="H7" s="105" t="s">
        <v>7</v>
      </c>
      <c r="I7" s="533"/>
      <c r="J7" s="533"/>
      <c r="K7" s="533"/>
      <c r="L7" s="105" t="s">
        <v>8</v>
      </c>
      <c r="M7" s="533"/>
      <c r="N7" s="533"/>
      <c r="O7" s="534"/>
    </row>
    <row r="8" spans="1:15" ht="15.6" thickBot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5" ht="34.5" customHeight="1">
      <c r="A9" s="538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40"/>
    </row>
    <row r="10" spans="1:15" ht="34.5" customHeight="1">
      <c r="A10" s="541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3"/>
    </row>
    <row r="11" spans="1:15" ht="34.5" customHeight="1">
      <c r="A11" s="541"/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3"/>
    </row>
    <row r="12" spans="1:15" ht="34.5" customHeight="1">
      <c r="A12" s="541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3"/>
    </row>
    <row r="13" spans="1:15" ht="34.5" customHeight="1">
      <c r="A13" s="541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3"/>
    </row>
    <row r="14" spans="1:15" ht="34.5" customHeight="1">
      <c r="A14" s="541"/>
      <c r="B14" s="542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42"/>
      <c r="N14" s="542"/>
      <c r="O14" s="543"/>
    </row>
    <row r="15" spans="1:15" ht="34.5" customHeight="1">
      <c r="A15" s="541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3"/>
    </row>
    <row r="16" spans="1:15" ht="34.5" customHeight="1">
      <c r="A16" s="541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3"/>
    </row>
    <row r="17" spans="1:15" ht="34.5" customHeight="1">
      <c r="A17" s="541"/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3"/>
    </row>
    <row r="18" spans="1:15" ht="34.5" customHeight="1">
      <c r="A18" s="541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3"/>
    </row>
    <row r="19" spans="1:15" ht="34.5" customHeight="1">
      <c r="A19" s="541"/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3"/>
    </row>
    <row r="20" spans="1:15" ht="34.5" customHeight="1">
      <c r="A20" s="541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3"/>
    </row>
    <row r="21" spans="1:15" ht="34.5" customHeight="1">
      <c r="A21" s="541"/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3"/>
    </row>
    <row r="22" spans="1:15" ht="34.5" customHeight="1">
      <c r="A22" s="541"/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3"/>
    </row>
    <row r="23" spans="1:15" ht="34.5" customHeight="1">
      <c r="A23" s="541"/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3"/>
    </row>
    <row r="24" spans="1:15" ht="34.5" customHeight="1">
      <c r="A24" s="541"/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3"/>
    </row>
    <row r="25" spans="1:15" ht="34.5" customHeight="1">
      <c r="A25" s="541"/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3"/>
    </row>
    <row r="26" spans="1:15" ht="34.5" customHeight="1">
      <c r="A26" s="541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3"/>
    </row>
    <row r="27" spans="1:15" ht="34.5" customHeight="1">
      <c r="A27" s="541"/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3"/>
    </row>
    <row r="28" spans="1:15" ht="34.5" customHeight="1">
      <c r="A28" s="541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3"/>
    </row>
    <row r="29" spans="1:15" ht="34.5" customHeight="1">
      <c r="A29" s="541"/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3"/>
    </row>
    <row r="30" spans="1:15" ht="34.5" customHeight="1" thickBot="1">
      <c r="A30" s="544"/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6"/>
    </row>
    <row r="31" spans="1:15">
      <c r="A31" s="107"/>
      <c r="B31" s="107"/>
      <c r="C31" s="107"/>
      <c r="D31" s="107"/>
      <c r="E31" s="107"/>
      <c r="F31" s="107"/>
      <c r="G31" s="107"/>
      <c r="H31" s="107"/>
      <c r="I31" s="107"/>
      <c r="J31" s="107"/>
    </row>
    <row r="32" spans="1:15" ht="21.6">
      <c r="A32" s="521" t="s">
        <v>172</v>
      </c>
      <c r="B32" s="521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</row>
    <row r="33" s="52" customFormat="1" ht="13.8"/>
    <row r="34" s="52" customFormat="1" ht="13.8"/>
    <row r="35" s="52" customFormat="1" ht="13.8"/>
    <row r="36" s="52" customFormat="1" ht="13.8"/>
  </sheetData>
  <sheetProtection selectLockedCells="1"/>
  <mergeCells count="12">
    <mergeCell ref="A32:O32"/>
    <mergeCell ref="A1:K1"/>
    <mergeCell ref="A3:O3"/>
    <mergeCell ref="A4:O4"/>
    <mergeCell ref="L5:O5"/>
    <mergeCell ref="A6:C6"/>
    <mergeCell ref="D6:O6"/>
    <mergeCell ref="A7:C7"/>
    <mergeCell ref="E7:G7"/>
    <mergeCell ref="I7:K7"/>
    <mergeCell ref="M7:O7"/>
    <mergeCell ref="A9:O30"/>
  </mergeCells>
  <phoneticPr fontId="2"/>
  <printOptions horizontalCentered="1" verticalCentered="1"/>
  <pageMargins left="0.74803149606299213" right="0.74803149606299213" top="0.62992125984251968" bottom="0.55118110236220474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5"/>
  <sheetViews>
    <sheetView workbookViewId="0">
      <selection activeCell="E6" sqref="E6"/>
    </sheetView>
  </sheetViews>
  <sheetFormatPr defaultRowHeight="15"/>
  <cols>
    <col min="1" max="1" width="8.6328125" bestFit="1" customWidth="1"/>
    <col min="10" max="10" width="10" customWidth="1"/>
  </cols>
  <sheetData>
    <row r="1" spans="1:13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8</v>
      </c>
      <c r="G1" t="s">
        <v>142</v>
      </c>
      <c r="H1" t="s">
        <v>143</v>
      </c>
      <c r="I1" s="240" t="s">
        <v>144</v>
      </c>
      <c r="J1" t="s">
        <v>145</v>
      </c>
      <c r="K1" s="240" t="s">
        <v>146</v>
      </c>
    </row>
    <row r="2" spans="1:13">
      <c r="A2" s="241">
        <f>入力用!C8</f>
        <v>0</v>
      </c>
      <c r="B2" s="241">
        <f>入力用!F10</f>
        <v>0</v>
      </c>
      <c r="C2" s="241" t="str">
        <f>SUBSTITUTE(SUBSTITUTE(ASC(入力用!F12),"-",""),"ｰ","")</f>
        <v/>
      </c>
      <c r="D2" s="241">
        <f>入力用!H12</f>
        <v>0</v>
      </c>
      <c r="E2" s="241" t="str">
        <f>ASC(入力用!K10)</f>
        <v/>
      </c>
      <c r="F2" s="241" t="str">
        <f>ASC(入力用!O10)</f>
        <v/>
      </c>
      <c r="G2" s="241" t="str">
        <f>IF(入力用!$B$100=入力用!W100,"○","")</f>
        <v/>
      </c>
      <c r="H2" s="241" t="str">
        <f>IF(入力用!$B$100=入力用!X100,入力用!D103,"")</f>
        <v/>
      </c>
      <c r="I2" s="241" t="str">
        <f>IF(入力用!$B$100=入力用!X100,入力用!F103,"")</f>
        <v/>
      </c>
      <c r="J2" s="241" t="str">
        <f>IF(入力用!$B$100=入力用!Y100,入力用!D103,"")</f>
        <v/>
      </c>
      <c r="K2" s="241" t="str">
        <f>IF(入力用!$B$100=入力用!Y100,入力用!F103,"")</f>
        <v/>
      </c>
      <c r="L2" s="242" t="s">
        <v>147</v>
      </c>
    </row>
    <row r="3" spans="1:13">
      <c r="D3" s="240"/>
      <c r="E3" s="240"/>
    </row>
    <row r="5" spans="1:13">
      <c r="A5" t="s">
        <v>10</v>
      </c>
      <c r="B5" t="s">
        <v>148</v>
      </c>
      <c r="C5" t="s">
        <v>149</v>
      </c>
      <c r="D5" t="s">
        <v>150</v>
      </c>
      <c r="E5" t="s">
        <v>151</v>
      </c>
      <c r="F5" t="s">
        <v>152</v>
      </c>
      <c r="G5" t="s">
        <v>153</v>
      </c>
      <c r="H5" t="s">
        <v>154</v>
      </c>
      <c r="I5" t="s">
        <v>155</v>
      </c>
      <c r="J5" t="s">
        <v>156</v>
      </c>
      <c r="K5" t="s">
        <v>157</v>
      </c>
      <c r="L5" t="s">
        <v>158</v>
      </c>
    </row>
    <row r="6" spans="1:13">
      <c r="A6">
        <v>1</v>
      </c>
      <c r="B6" s="241">
        <f>IF(VLOOKUP($A6,入力用!$B$16:$U$85,20,FALSE)="","",入力用!$C$8)</f>
        <v>0</v>
      </c>
      <c r="C6" s="241"/>
      <c r="D6" s="241" t="str">
        <f>IF(VLOOKUP($A6,入力用!$B$16:$U$85,20,FALSE)="","",ASC(VLOOKUP($A6,入力用!$B$16:$U$85,2,FALSE)))</f>
        <v/>
      </c>
      <c r="E6" s="241" t="e">
        <f>IF(VLOOKUP($A6,入力用!$B$16:$U$85,20,FALSE)="","",VALUE(ASC(VLOOKUP($A6,入力用!$B$16:$U$85,3,FALSE))))</f>
        <v>#VALUE!</v>
      </c>
      <c r="F6" s="241" t="str">
        <f>IF(VLOOKUP($A6,入力用!$B$16:$U$85,20,FALSE)="","",TRIM(SUBSTITUTE(VLOOKUP($A6,入力用!$B$16:$U$85,4,FALSE)," ","　")))</f>
        <v/>
      </c>
      <c r="G6" s="241" t="str">
        <f>IF(VLOOKUP($A6,入力用!$B$16:$U$85,20,FALSE)="","",TRIM(SUBSTITUTE(VLOOKUP($A6,入力用!$B$16:$U$85,7,FALSE)," ","　")))</f>
        <v/>
      </c>
      <c r="H6" s="241">
        <f>IF(VLOOKUP($A6,入力用!$B$16:$U$85,20,FALSE)="","",VLOOKUP($A6,入力用!$B$16:$U$85,10,FALSE))</f>
        <v>0</v>
      </c>
      <c r="I6" s="241" t="str">
        <f>IF(VLOOKUP($A6,入力用!$B$16:$U$85,20,FALSE)="","",ASC(VLOOKUP($A6,入力用!$B$16:$U$85,11,FALSE)))</f>
        <v/>
      </c>
      <c r="J6" s="241" t="e">
        <f>IF(VLOOKUP($A6,入力用!$B$16:$U$85,20,FALSE)="","",VALUE(ASC(VLOOKUP($A6,入力用!$B$16:$U$85,12,FALSE))))</f>
        <v>#VALUE!</v>
      </c>
      <c r="K6" s="241">
        <f>IF(VLOOKUP($A6,入力用!$B$16:$U$85,20,FALSE)="","",VLOOKUP($A6,入力用!$B$16:$U$85,13,FALSE))</f>
        <v>0</v>
      </c>
      <c r="L6" s="241">
        <f>IF(VLOOKUP($A6,入力用!$B$16:$U$85,20,FALSE)="","",VLOOKUP($A6,入力用!$B$16:$U$85,14,FALSE))</f>
        <v>0</v>
      </c>
      <c r="M6" s="242" t="s">
        <v>159</v>
      </c>
    </row>
    <row r="7" spans="1:13">
      <c r="A7">
        <v>2</v>
      </c>
      <c r="B7" s="241" t="str">
        <f>IF(VLOOKUP($A7,入力用!$B$16:$U$85,20,FALSE)="","",入力用!$C$8)</f>
        <v/>
      </c>
      <c r="C7" s="241"/>
      <c r="D7" s="241" t="str">
        <f>IF(VLOOKUP($A7,入力用!$B$16:$U$85,20,FALSE)="","",ASC(VLOOKUP($A7,入力用!$B$16:$U$85,2,FALSE)))</f>
        <v/>
      </c>
      <c r="E7" s="241" t="str">
        <f>IF(VLOOKUP($A7,入力用!$B$16:$U$85,20,FALSE)="","",VALUE(ASC(VLOOKUP($A7,入力用!$B$16:$U$85,3,FALSE))))</f>
        <v/>
      </c>
      <c r="F7" s="241" t="str">
        <f>IF(VLOOKUP($A7,入力用!$B$16:$U$85,20,FALSE)="","",TRIM(SUBSTITUTE(VLOOKUP($A7,入力用!$B$16:$U$85,4,FALSE)," ","　")))</f>
        <v/>
      </c>
      <c r="G7" s="241" t="str">
        <f>IF(VLOOKUP($A7,入力用!$B$16:$U$85,20,FALSE)="","",TRIM(SUBSTITUTE(VLOOKUP($A7,入力用!$B$16:$U$85,7,FALSE)," ","　")))</f>
        <v/>
      </c>
      <c r="H7" s="241" t="str">
        <f>IF(VLOOKUP($A7,入力用!$B$16:$U$85,20,FALSE)="","",VLOOKUP($A7,入力用!$B$16:$U$85,10,FALSE))</f>
        <v/>
      </c>
      <c r="I7" s="241" t="str">
        <f>IF(VLOOKUP($A7,入力用!$B$16:$U$85,20,FALSE)="","",ASC(VLOOKUP($A7,入力用!$B$16:$U$85,11,FALSE)))</f>
        <v/>
      </c>
      <c r="J7" s="241" t="str">
        <f>IF(VLOOKUP($A7,入力用!$B$16:$U$85,20,FALSE)="","",VALUE(ASC(VLOOKUP($A7,入力用!$B$16:$U$85,12,FALSE))))</f>
        <v/>
      </c>
      <c r="K7" s="241" t="str">
        <f>IF(VLOOKUP($A7,入力用!$B$16:$U$85,20,FALSE)="","",VLOOKUP($A7,入力用!$B$16:$U$85,13,FALSE))</f>
        <v/>
      </c>
      <c r="L7" s="241" t="str">
        <f>IF(VLOOKUP($A7,入力用!$B$16:$U$85,20,FALSE)="","",VLOOKUP($A7,入力用!$B$16:$U$85,14,FALSE))</f>
        <v/>
      </c>
    </row>
    <row r="8" spans="1:13">
      <c r="A8">
        <v>3</v>
      </c>
      <c r="B8" s="241" t="str">
        <f>IF(VLOOKUP($A8,入力用!$B$16:$U$85,20,FALSE)="","",入力用!$C$8)</f>
        <v/>
      </c>
      <c r="C8" s="241"/>
      <c r="D8" s="241" t="str">
        <f>IF(VLOOKUP($A8,入力用!$B$16:$U$85,20,FALSE)="","",ASC(VLOOKUP($A8,入力用!$B$16:$U$85,2,FALSE)))</f>
        <v/>
      </c>
      <c r="E8" s="241" t="str">
        <f>IF(VLOOKUP($A8,入力用!$B$16:$U$85,20,FALSE)="","",VALUE(ASC(VLOOKUP($A8,入力用!$B$16:$U$85,3,FALSE))))</f>
        <v/>
      </c>
      <c r="F8" s="241" t="str">
        <f>IF(VLOOKUP($A8,入力用!$B$16:$U$85,20,FALSE)="","",TRIM(SUBSTITUTE(VLOOKUP($A8,入力用!$B$16:$U$85,4,FALSE)," ","　")))</f>
        <v/>
      </c>
      <c r="G8" s="241" t="str">
        <f>IF(VLOOKUP($A8,入力用!$B$16:$U$85,20,FALSE)="","",TRIM(SUBSTITUTE(VLOOKUP($A8,入力用!$B$16:$U$85,7,FALSE)," ","　")))</f>
        <v/>
      </c>
      <c r="H8" s="241" t="str">
        <f>IF(VLOOKUP($A8,入力用!$B$16:$U$85,20,FALSE)="","",VLOOKUP($A8,入力用!$B$16:$U$85,10,FALSE))</f>
        <v/>
      </c>
      <c r="I8" s="241" t="str">
        <f>IF(VLOOKUP($A8,入力用!$B$16:$U$85,20,FALSE)="","",ASC(VLOOKUP($A8,入力用!$B$16:$U$85,11,FALSE)))</f>
        <v/>
      </c>
      <c r="J8" s="241" t="str">
        <f>IF(VLOOKUP($A8,入力用!$B$16:$U$85,20,FALSE)="","",VALUE(ASC(VLOOKUP($A8,入力用!$B$16:$U$85,12,FALSE))))</f>
        <v/>
      </c>
      <c r="K8" s="241" t="str">
        <f>IF(VLOOKUP($A8,入力用!$B$16:$U$85,20,FALSE)="","",VLOOKUP($A8,入力用!$B$16:$U$85,13,FALSE))</f>
        <v/>
      </c>
      <c r="L8" s="241" t="str">
        <f>IF(VLOOKUP($A8,入力用!$B$16:$U$85,20,FALSE)="","",VLOOKUP($A8,入力用!$B$16:$U$85,14,FALSE))</f>
        <v/>
      </c>
    </row>
    <row r="9" spans="1:13">
      <c r="A9">
        <v>4</v>
      </c>
      <c r="B9" s="241" t="str">
        <f>IF(VLOOKUP($A9,入力用!$B$16:$U$85,20,FALSE)="","",入力用!$C$8)</f>
        <v/>
      </c>
      <c r="C9" s="241"/>
      <c r="D9" s="241" t="str">
        <f>IF(VLOOKUP($A9,入力用!$B$16:$U$85,20,FALSE)="","",ASC(VLOOKUP($A9,入力用!$B$16:$U$85,2,FALSE)))</f>
        <v/>
      </c>
      <c r="E9" s="241" t="str">
        <f>IF(VLOOKUP($A9,入力用!$B$16:$U$85,20,FALSE)="","",VALUE(ASC(VLOOKUP($A9,入力用!$B$16:$U$85,3,FALSE))))</f>
        <v/>
      </c>
      <c r="F9" s="241" t="str">
        <f>IF(VLOOKUP($A9,入力用!$B$16:$U$85,20,FALSE)="","",TRIM(SUBSTITUTE(VLOOKUP($A9,入力用!$B$16:$U$85,4,FALSE)," ","　")))</f>
        <v/>
      </c>
      <c r="G9" s="241" t="str">
        <f>IF(VLOOKUP($A9,入力用!$B$16:$U$85,20,FALSE)="","",TRIM(SUBSTITUTE(VLOOKUP($A9,入力用!$B$16:$U$85,7,FALSE)," ","　")))</f>
        <v/>
      </c>
      <c r="H9" s="241" t="str">
        <f>IF(VLOOKUP($A9,入力用!$B$16:$U$85,20,FALSE)="","",VLOOKUP($A9,入力用!$B$16:$U$85,10,FALSE))</f>
        <v/>
      </c>
      <c r="I9" s="241" t="str">
        <f>IF(VLOOKUP($A9,入力用!$B$16:$U$85,20,FALSE)="","",ASC(VLOOKUP($A9,入力用!$B$16:$U$85,11,FALSE)))</f>
        <v/>
      </c>
      <c r="J9" s="241" t="str">
        <f>IF(VLOOKUP($A9,入力用!$B$16:$U$85,20,FALSE)="","",VALUE(ASC(VLOOKUP($A9,入力用!$B$16:$U$85,12,FALSE))))</f>
        <v/>
      </c>
      <c r="K9" s="241" t="str">
        <f>IF(VLOOKUP($A9,入力用!$B$16:$U$85,20,FALSE)="","",VLOOKUP($A9,入力用!$B$16:$U$85,13,FALSE))</f>
        <v/>
      </c>
      <c r="L9" s="241" t="str">
        <f>IF(VLOOKUP($A9,入力用!$B$16:$U$85,20,FALSE)="","",VLOOKUP($A9,入力用!$B$16:$U$85,14,FALSE))</f>
        <v/>
      </c>
    </row>
    <row r="10" spans="1:13">
      <c r="A10">
        <v>5</v>
      </c>
      <c r="B10" s="241" t="str">
        <f>IF(VLOOKUP($A10,入力用!$B$16:$U$85,20,FALSE)="","",入力用!$C$8)</f>
        <v/>
      </c>
      <c r="C10" s="241"/>
      <c r="D10" s="241" t="str">
        <f>IF(VLOOKUP($A10,入力用!$B$16:$U$85,20,FALSE)="","",ASC(VLOOKUP($A10,入力用!$B$16:$U$85,2,FALSE)))</f>
        <v/>
      </c>
      <c r="E10" s="241" t="str">
        <f>IF(VLOOKUP($A10,入力用!$B$16:$U$85,20,FALSE)="","",VALUE(ASC(VLOOKUP($A10,入力用!$B$16:$U$85,3,FALSE))))</f>
        <v/>
      </c>
      <c r="F10" s="241" t="str">
        <f>IF(VLOOKUP($A10,入力用!$B$16:$U$85,20,FALSE)="","",TRIM(SUBSTITUTE(VLOOKUP($A10,入力用!$B$16:$U$85,4,FALSE)," ","　")))</f>
        <v/>
      </c>
      <c r="G10" s="241" t="str">
        <f>IF(VLOOKUP($A10,入力用!$B$16:$U$85,20,FALSE)="","",TRIM(SUBSTITUTE(VLOOKUP($A10,入力用!$B$16:$U$85,7,FALSE)," ","　")))</f>
        <v/>
      </c>
      <c r="H10" s="241" t="str">
        <f>IF(VLOOKUP($A10,入力用!$B$16:$U$85,20,FALSE)="","",VLOOKUP($A10,入力用!$B$16:$U$85,10,FALSE))</f>
        <v/>
      </c>
      <c r="I10" s="241" t="str">
        <f>IF(VLOOKUP($A10,入力用!$B$16:$U$85,20,FALSE)="","",ASC(VLOOKUP($A10,入力用!$B$16:$U$85,11,FALSE)))</f>
        <v/>
      </c>
      <c r="J10" s="241" t="str">
        <f>IF(VLOOKUP($A10,入力用!$B$16:$U$85,20,FALSE)="","",VALUE(ASC(VLOOKUP($A10,入力用!$B$16:$U$85,12,FALSE))))</f>
        <v/>
      </c>
      <c r="K10" s="241" t="str">
        <f>IF(VLOOKUP($A10,入力用!$B$16:$U$85,20,FALSE)="","",VLOOKUP($A10,入力用!$B$16:$U$85,13,FALSE))</f>
        <v/>
      </c>
      <c r="L10" s="241" t="str">
        <f>IF(VLOOKUP($A10,入力用!$B$16:$U$85,20,FALSE)="","",VLOOKUP($A10,入力用!$B$16:$U$85,14,FALSE))</f>
        <v/>
      </c>
    </row>
    <row r="11" spans="1:13">
      <c r="A11">
        <v>6</v>
      </c>
      <c r="B11" s="241" t="str">
        <f>IF(VLOOKUP($A11,入力用!$B$16:$U$85,20,FALSE)="","",入力用!$C$8)</f>
        <v/>
      </c>
      <c r="C11" s="241"/>
      <c r="D11" s="241" t="str">
        <f>IF(VLOOKUP($A11,入力用!$B$16:$U$85,20,FALSE)="","",ASC(VLOOKUP($A11,入力用!$B$16:$U$85,2,FALSE)))</f>
        <v/>
      </c>
      <c r="E11" s="241" t="str">
        <f>IF(VLOOKUP($A11,入力用!$B$16:$U$85,20,FALSE)="","",VALUE(ASC(VLOOKUP($A11,入力用!$B$16:$U$85,3,FALSE))))</f>
        <v/>
      </c>
      <c r="F11" s="241" t="str">
        <f>IF(VLOOKUP($A11,入力用!$B$16:$U$85,20,FALSE)="","",TRIM(SUBSTITUTE(VLOOKUP($A11,入力用!$B$16:$U$85,4,FALSE)," ","　")))</f>
        <v/>
      </c>
      <c r="G11" s="241" t="str">
        <f>IF(VLOOKUP($A11,入力用!$B$16:$U$85,20,FALSE)="","",TRIM(SUBSTITUTE(VLOOKUP($A11,入力用!$B$16:$U$85,7,FALSE)," ","　")))</f>
        <v/>
      </c>
      <c r="H11" s="241" t="str">
        <f>IF(VLOOKUP($A11,入力用!$B$16:$U$85,20,FALSE)="","",VLOOKUP($A11,入力用!$B$16:$U$85,10,FALSE))</f>
        <v/>
      </c>
      <c r="I11" s="241" t="str">
        <f>IF(VLOOKUP($A11,入力用!$B$16:$U$85,20,FALSE)="","",ASC(VLOOKUP($A11,入力用!$B$16:$U$85,11,FALSE)))</f>
        <v/>
      </c>
      <c r="J11" s="241" t="str">
        <f>IF(VLOOKUP($A11,入力用!$B$16:$U$85,20,FALSE)="","",VALUE(ASC(VLOOKUP($A11,入力用!$B$16:$U$85,12,FALSE))))</f>
        <v/>
      </c>
      <c r="K11" s="241" t="str">
        <f>IF(VLOOKUP($A11,入力用!$B$16:$U$85,20,FALSE)="","",VLOOKUP($A11,入力用!$B$16:$U$85,13,FALSE))</f>
        <v/>
      </c>
      <c r="L11" s="241" t="str">
        <f>IF(VLOOKUP($A11,入力用!$B$16:$U$85,20,FALSE)="","",VLOOKUP($A11,入力用!$B$16:$U$85,14,FALSE))</f>
        <v/>
      </c>
    </row>
    <row r="12" spans="1:13">
      <c r="A12">
        <v>7</v>
      </c>
      <c r="B12" s="241" t="str">
        <f>IF(VLOOKUP($A12,入力用!$B$16:$U$85,20,FALSE)="","",入力用!$C$8)</f>
        <v/>
      </c>
      <c r="C12" s="241"/>
      <c r="D12" s="241" t="str">
        <f>IF(VLOOKUP($A12,入力用!$B$16:$U$85,20,FALSE)="","",ASC(VLOOKUP($A12,入力用!$B$16:$U$85,2,FALSE)))</f>
        <v/>
      </c>
      <c r="E12" s="241" t="str">
        <f>IF(VLOOKUP($A12,入力用!$B$16:$U$85,20,FALSE)="","",VALUE(ASC(VLOOKUP($A12,入力用!$B$16:$U$85,3,FALSE))))</f>
        <v/>
      </c>
      <c r="F12" s="241" t="str">
        <f>IF(VLOOKUP($A12,入力用!$B$16:$U$85,20,FALSE)="","",TRIM(SUBSTITUTE(VLOOKUP($A12,入力用!$B$16:$U$85,4,FALSE)," ","　")))</f>
        <v/>
      </c>
      <c r="G12" s="241" t="str">
        <f>IF(VLOOKUP($A12,入力用!$B$16:$U$85,20,FALSE)="","",TRIM(SUBSTITUTE(VLOOKUP($A12,入力用!$B$16:$U$85,7,FALSE)," ","　")))</f>
        <v/>
      </c>
      <c r="H12" s="241" t="str">
        <f>IF(VLOOKUP($A12,入力用!$B$16:$U$85,20,FALSE)="","",VLOOKUP($A12,入力用!$B$16:$U$85,10,FALSE))</f>
        <v/>
      </c>
      <c r="I12" s="241" t="str">
        <f>IF(VLOOKUP($A12,入力用!$B$16:$U$85,20,FALSE)="","",ASC(VLOOKUP($A12,入力用!$B$16:$U$85,11,FALSE)))</f>
        <v/>
      </c>
      <c r="J12" s="241" t="str">
        <f>IF(VLOOKUP($A12,入力用!$B$16:$U$85,20,FALSE)="","",VALUE(ASC(VLOOKUP($A12,入力用!$B$16:$U$85,12,FALSE))))</f>
        <v/>
      </c>
      <c r="K12" s="241" t="str">
        <f>IF(VLOOKUP($A12,入力用!$B$16:$U$85,20,FALSE)="","",VLOOKUP($A12,入力用!$B$16:$U$85,13,FALSE))</f>
        <v/>
      </c>
      <c r="L12" s="241" t="str">
        <f>IF(VLOOKUP($A12,入力用!$B$16:$U$85,20,FALSE)="","",VLOOKUP($A12,入力用!$B$16:$U$85,14,FALSE))</f>
        <v/>
      </c>
    </row>
    <row r="13" spans="1:13">
      <c r="A13">
        <v>8</v>
      </c>
      <c r="B13" s="241" t="str">
        <f>IF(VLOOKUP($A13,入力用!$B$16:$U$85,20,FALSE)="","",入力用!$C$8)</f>
        <v/>
      </c>
      <c r="C13" s="241"/>
      <c r="D13" s="241" t="str">
        <f>IF(VLOOKUP($A13,入力用!$B$16:$U$85,20,FALSE)="","",ASC(VLOOKUP($A13,入力用!$B$16:$U$85,2,FALSE)))</f>
        <v/>
      </c>
      <c r="E13" s="241" t="str">
        <f>IF(VLOOKUP($A13,入力用!$B$16:$U$85,20,FALSE)="","",VALUE(ASC(VLOOKUP($A13,入力用!$B$16:$U$85,3,FALSE))))</f>
        <v/>
      </c>
      <c r="F13" s="241" t="str">
        <f>IF(VLOOKUP($A13,入力用!$B$16:$U$85,20,FALSE)="","",TRIM(SUBSTITUTE(VLOOKUP($A13,入力用!$B$16:$U$85,4,FALSE)," ","　")))</f>
        <v/>
      </c>
      <c r="G13" s="241" t="str">
        <f>IF(VLOOKUP($A13,入力用!$B$16:$U$85,20,FALSE)="","",TRIM(SUBSTITUTE(VLOOKUP($A13,入力用!$B$16:$U$85,7,FALSE)," ","　")))</f>
        <v/>
      </c>
      <c r="H13" s="241" t="str">
        <f>IF(VLOOKUP($A13,入力用!$B$16:$U$85,20,FALSE)="","",VLOOKUP($A13,入力用!$B$16:$U$85,10,FALSE))</f>
        <v/>
      </c>
      <c r="I13" s="241" t="str">
        <f>IF(VLOOKUP($A13,入力用!$B$16:$U$85,20,FALSE)="","",ASC(VLOOKUP($A13,入力用!$B$16:$U$85,11,FALSE)))</f>
        <v/>
      </c>
      <c r="J13" s="241" t="str">
        <f>IF(VLOOKUP($A13,入力用!$B$16:$U$85,20,FALSE)="","",VALUE(ASC(VLOOKUP($A13,入力用!$B$16:$U$85,12,FALSE))))</f>
        <v/>
      </c>
      <c r="K13" s="241" t="str">
        <f>IF(VLOOKUP($A13,入力用!$B$16:$U$85,20,FALSE)="","",VLOOKUP($A13,入力用!$B$16:$U$85,13,FALSE))</f>
        <v/>
      </c>
      <c r="L13" s="241" t="str">
        <f>IF(VLOOKUP($A13,入力用!$B$16:$U$85,20,FALSE)="","",VLOOKUP($A13,入力用!$B$16:$U$85,14,FALSE))</f>
        <v/>
      </c>
    </row>
    <row r="14" spans="1:13">
      <c r="A14">
        <v>9</v>
      </c>
      <c r="B14" s="241" t="str">
        <f>IF(VLOOKUP($A14,入力用!$B$16:$U$85,20,FALSE)="","",入力用!$C$8)</f>
        <v/>
      </c>
      <c r="C14" s="241"/>
      <c r="D14" s="241" t="str">
        <f>IF(VLOOKUP($A14,入力用!$B$16:$U$85,20,FALSE)="","",ASC(VLOOKUP($A14,入力用!$B$16:$U$85,2,FALSE)))</f>
        <v/>
      </c>
      <c r="E14" s="241" t="str">
        <f>IF(VLOOKUP($A14,入力用!$B$16:$U$85,20,FALSE)="","",VALUE(ASC(VLOOKUP($A14,入力用!$B$16:$U$85,3,FALSE))))</f>
        <v/>
      </c>
      <c r="F14" s="241" t="str">
        <f>IF(VLOOKUP($A14,入力用!$B$16:$U$85,20,FALSE)="","",TRIM(SUBSTITUTE(VLOOKUP($A14,入力用!$B$16:$U$85,4,FALSE)," ","　")))</f>
        <v/>
      </c>
      <c r="G14" s="241" t="str">
        <f>IF(VLOOKUP($A14,入力用!$B$16:$U$85,20,FALSE)="","",TRIM(SUBSTITUTE(VLOOKUP($A14,入力用!$B$16:$U$85,7,FALSE)," ","　")))</f>
        <v/>
      </c>
      <c r="H14" s="241" t="str">
        <f>IF(VLOOKUP($A14,入力用!$B$16:$U$85,20,FALSE)="","",VLOOKUP($A14,入力用!$B$16:$U$85,10,FALSE))</f>
        <v/>
      </c>
      <c r="I14" s="241" t="str">
        <f>IF(VLOOKUP($A14,入力用!$B$16:$U$85,20,FALSE)="","",ASC(VLOOKUP($A14,入力用!$B$16:$U$85,11,FALSE)))</f>
        <v/>
      </c>
      <c r="J14" s="241" t="str">
        <f>IF(VLOOKUP($A14,入力用!$B$16:$U$85,20,FALSE)="","",VALUE(ASC(VLOOKUP($A14,入力用!$B$16:$U$85,12,FALSE))))</f>
        <v/>
      </c>
      <c r="K14" s="241" t="str">
        <f>IF(VLOOKUP($A14,入力用!$B$16:$U$85,20,FALSE)="","",VLOOKUP($A14,入力用!$B$16:$U$85,13,FALSE))</f>
        <v/>
      </c>
      <c r="L14" s="241" t="str">
        <f>IF(VLOOKUP($A14,入力用!$B$16:$U$85,20,FALSE)="","",VLOOKUP($A14,入力用!$B$16:$U$85,14,FALSE))</f>
        <v/>
      </c>
    </row>
    <row r="15" spans="1:13">
      <c r="A15">
        <v>10</v>
      </c>
      <c r="B15" s="241" t="str">
        <f>IF(VLOOKUP($A15,入力用!$B$16:$U$85,20,FALSE)="","",入力用!$C$8)</f>
        <v/>
      </c>
      <c r="C15" s="241"/>
      <c r="D15" s="241" t="str">
        <f>IF(VLOOKUP($A15,入力用!$B$16:$U$85,20,FALSE)="","",ASC(VLOOKUP($A15,入力用!$B$16:$U$85,2,FALSE)))</f>
        <v/>
      </c>
      <c r="E15" s="241" t="str">
        <f>IF(VLOOKUP($A15,入力用!$B$16:$U$85,20,FALSE)="","",VALUE(ASC(VLOOKUP($A15,入力用!$B$16:$U$85,3,FALSE))))</f>
        <v/>
      </c>
      <c r="F15" s="241" t="str">
        <f>IF(VLOOKUP($A15,入力用!$B$16:$U$85,20,FALSE)="","",TRIM(SUBSTITUTE(VLOOKUP($A15,入力用!$B$16:$U$85,4,FALSE)," ","　")))</f>
        <v/>
      </c>
      <c r="G15" s="241" t="str">
        <f>IF(VLOOKUP($A15,入力用!$B$16:$U$85,20,FALSE)="","",TRIM(SUBSTITUTE(VLOOKUP($A15,入力用!$B$16:$U$85,7,FALSE)," ","　")))</f>
        <v/>
      </c>
      <c r="H15" s="241" t="str">
        <f>IF(VLOOKUP($A15,入力用!$B$16:$U$85,20,FALSE)="","",VLOOKUP($A15,入力用!$B$16:$U$85,10,FALSE))</f>
        <v/>
      </c>
      <c r="I15" s="241" t="str">
        <f>IF(VLOOKUP($A15,入力用!$B$16:$U$85,20,FALSE)="","",ASC(VLOOKUP($A15,入力用!$B$16:$U$85,11,FALSE)))</f>
        <v/>
      </c>
      <c r="J15" s="241" t="str">
        <f>IF(VLOOKUP($A15,入力用!$B$16:$U$85,20,FALSE)="","",VALUE(ASC(VLOOKUP($A15,入力用!$B$16:$U$85,12,FALSE))))</f>
        <v/>
      </c>
      <c r="K15" s="241" t="str">
        <f>IF(VLOOKUP($A15,入力用!$B$16:$U$85,20,FALSE)="","",VLOOKUP($A15,入力用!$B$16:$U$85,13,FALSE))</f>
        <v/>
      </c>
      <c r="L15" s="241" t="str">
        <f>IF(VLOOKUP($A15,入力用!$B$16:$U$85,20,FALSE)="","",VLOOKUP($A15,入力用!$B$16:$U$85,14,FALSE))</f>
        <v/>
      </c>
    </row>
    <row r="16" spans="1:13">
      <c r="A16">
        <v>11</v>
      </c>
      <c r="B16" s="241" t="str">
        <f>IF(VLOOKUP($A16,入力用!$B$16:$U$85,20,FALSE)="","",入力用!$C$8)</f>
        <v/>
      </c>
      <c r="C16" s="241"/>
      <c r="D16" s="241" t="str">
        <f>IF(VLOOKUP($A16,入力用!$B$16:$U$85,20,FALSE)="","",ASC(VLOOKUP($A16,入力用!$B$16:$U$85,2,FALSE)))</f>
        <v/>
      </c>
      <c r="E16" s="241" t="str">
        <f>IF(VLOOKUP($A16,入力用!$B$16:$U$85,20,FALSE)="","",VALUE(ASC(VLOOKUP($A16,入力用!$B$16:$U$85,3,FALSE))))</f>
        <v/>
      </c>
      <c r="F16" s="241" t="str">
        <f>IF(VLOOKUP($A16,入力用!$B$16:$U$85,20,FALSE)="","",TRIM(SUBSTITUTE(VLOOKUP($A16,入力用!$B$16:$U$85,4,FALSE)," ","　")))</f>
        <v/>
      </c>
      <c r="G16" s="241" t="str">
        <f>IF(VLOOKUP($A16,入力用!$B$16:$U$85,20,FALSE)="","",TRIM(SUBSTITUTE(VLOOKUP($A16,入力用!$B$16:$U$85,7,FALSE)," ","　")))</f>
        <v/>
      </c>
      <c r="H16" s="241" t="str">
        <f>IF(VLOOKUP($A16,入力用!$B$16:$U$85,20,FALSE)="","",VLOOKUP($A16,入力用!$B$16:$U$85,10,FALSE))</f>
        <v/>
      </c>
      <c r="I16" s="241" t="str">
        <f>IF(VLOOKUP($A16,入力用!$B$16:$U$85,20,FALSE)="","",ASC(VLOOKUP($A16,入力用!$B$16:$U$85,11,FALSE)))</f>
        <v/>
      </c>
      <c r="J16" s="241" t="str">
        <f>IF(VLOOKUP($A16,入力用!$B$16:$U$85,20,FALSE)="","",VALUE(ASC(VLOOKUP($A16,入力用!$B$16:$U$85,12,FALSE))))</f>
        <v/>
      </c>
      <c r="K16" s="241" t="str">
        <f>IF(VLOOKUP($A16,入力用!$B$16:$U$85,20,FALSE)="","",VLOOKUP($A16,入力用!$B$16:$U$85,13,FALSE))</f>
        <v/>
      </c>
      <c r="L16" s="241" t="str">
        <f>IF(VLOOKUP($A16,入力用!$B$16:$U$85,20,FALSE)="","",VLOOKUP($A16,入力用!$B$16:$U$85,14,FALSE))</f>
        <v/>
      </c>
    </row>
    <row r="17" spans="1:12">
      <c r="A17">
        <v>12</v>
      </c>
      <c r="B17" s="241" t="str">
        <f>IF(VLOOKUP($A17,入力用!$B$16:$U$85,20,FALSE)="","",入力用!$C$8)</f>
        <v/>
      </c>
      <c r="C17" s="241"/>
      <c r="D17" s="241" t="str">
        <f>IF(VLOOKUP($A17,入力用!$B$16:$U$85,20,FALSE)="","",ASC(VLOOKUP($A17,入力用!$B$16:$U$85,2,FALSE)))</f>
        <v/>
      </c>
      <c r="E17" s="241" t="str">
        <f>IF(VLOOKUP($A17,入力用!$B$16:$U$85,20,FALSE)="","",VALUE(ASC(VLOOKUP($A17,入力用!$B$16:$U$85,3,FALSE))))</f>
        <v/>
      </c>
      <c r="F17" s="241" t="str">
        <f>IF(VLOOKUP($A17,入力用!$B$16:$U$85,20,FALSE)="","",TRIM(SUBSTITUTE(VLOOKUP($A17,入力用!$B$16:$U$85,4,FALSE)," ","　")))</f>
        <v/>
      </c>
      <c r="G17" s="241" t="str">
        <f>IF(VLOOKUP($A17,入力用!$B$16:$U$85,20,FALSE)="","",TRIM(SUBSTITUTE(VLOOKUP($A17,入力用!$B$16:$U$85,7,FALSE)," ","　")))</f>
        <v/>
      </c>
      <c r="H17" s="241" t="str">
        <f>IF(VLOOKUP($A17,入力用!$B$16:$U$85,20,FALSE)="","",VLOOKUP($A17,入力用!$B$16:$U$85,10,FALSE))</f>
        <v/>
      </c>
      <c r="I17" s="241" t="str">
        <f>IF(VLOOKUP($A17,入力用!$B$16:$U$85,20,FALSE)="","",ASC(VLOOKUP($A17,入力用!$B$16:$U$85,11,FALSE)))</f>
        <v/>
      </c>
      <c r="J17" s="241" t="str">
        <f>IF(VLOOKUP($A17,入力用!$B$16:$U$85,20,FALSE)="","",VALUE(ASC(VLOOKUP($A17,入力用!$B$16:$U$85,12,FALSE))))</f>
        <v/>
      </c>
      <c r="K17" s="241" t="str">
        <f>IF(VLOOKUP($A17,入力用!$B$16:$U$85,20,FALSE)="","",VLOOKUP($A17,入力用!$B$16:$U$85,13,FALSE))</f>
        <v/>
      </c>
      <c r="L17" s="241" t="str">
        <f>IF(VLOOKUP($A17,入力用!$B$16:$U$85,20,FALSE)="","",VLOOKUP($A17,入力用!$B$16:$U$85,14,FALSE))</f>
        <v/>
      </c>
    </row>
    <row r="18" spans="1:12">
      <c r="A18">
        <v>13</v>
      </c>
      <c r="B18" s="241" t="str">
        <f>IF(VLOOKUP($A18,入力用!$B$16:$U$85,20,FALSE)="","",入力用!$C$8)</f>
        <v/>
      </c>
      <c r="C18" s="241"/>
      <c r="D18" s="241" t="str">
        <f>IF(VLOOKUP($A18,入力用!$B$16:$U$85,20,FALSE)="","",ASC(VLOOKUP($A18,入力用!$B$16:$U$85,2,FALSE)))</f>
        <v/>
      </c>
      <c r="E18" s="241" t="str">
        <f>IF(VLOOKUP($A18,入力用!$B$16:$U$85,20,FALSE)="","",VALUE(ASC(VLOOKUP($A18,入力用!$B$16:$U$85,3,FALSE))))</f>
        <v/>
      </c>
      <c r="F18" s="241" t="str">
        <f>IF(VLOOKUP($A18,入力用!$B$16:$U$85,20,FALSE)="","",TRIM(SUBSTITUTE(VLOOKUP($A18,入力用!$B$16:$U$85,4,FALSE)," ","　")))</f>
        <v/>
      </c>
      <c r="G18" s="241" t="str">
        <f>IF(VLOOKUP($A18,入力用!$B$16:$U$85,20,FALSE)="","",TRIM(SUBSTITUTE(VLOOKUP($A18,入力用!$B$16:$U$85,7,FALSE)," ","　")))</f>
        <v/>
      </c>
      <c r="H18" s="241" t="str">
        <f>IF(VLOOKUP($A18,入力用!$B$16:$U$85,20,FALSE)="","",VLOOKUP($A18,入力用!$B$16:$U$85,10,FALSE))</f>
        <v/>
      </c>
      <c r="I18" s="241" t="str">
        <f>IF(VLOOKUP($A18,入力用!$B$16:$U$85,20,FALSE)="","",ASC(VLOOKUP($A18,入力用!$B$16:$U$85,11,FALSE)))</f>
        <v/>
      </c>
      <c r="J18" s="241" t="str">
        <f>IF(VLOOKUP($A18,入力用!$B$16:$U$85,20,FALSE)="","",VALUE(ASC(VLOOKUP($A18,入力用!$B$16:$U$85,12,FALSE))))</f>
        <v/>
      </c>
      <c r="K18" s="241" t="str">
        <f>IF(VLOOKUP($A18,入力用!$B$16:$U$85,20,FALSE)="","",VLOOKUP($A18,入力用!$B$16:$U$85,13,FALSE))</f>
        <v/>
      </c>
      <c r="L18" s="241" t="str">
        <f>IF(VLOOKUP($A18,入力用!$B$16:$U$85,20,FALSE)="","",VLOOKUP($A18,入力用!$B$16:$U$85,14,FALSE))</f>
        <v/>
      </c>
    </row>
    <row r="19" spans="1:12">
      <c r="A19">
        <v>14</v>
      </c>
      <c r="B19" s="241" t="str">
        <f>IF(VLOOKUP($A19,入力用!$B$16:$U$85,20,FALSE)="","",入力用!$C$8)</f>
        <v/>
      </c>
      <c r="C19" s="241"/>
      <c r="D19" s="241" t="str">
        <f>IF(VLOOKUP($A19,入力用!$B$16:$U$85,20,FALSE)="","",ASC(VLOOKUP($A19,入力用!$B$16:$U$85,2,FALSE)))</f>
        <v/>
      </c>
      <c r="E19" s="241" t="str">
        <f>IF(VLOOKUP($A19,入力用!$B$16:$U$85,20,FALSE)="","",VALUE(ASC(VLOOKUP($A19,入力用!$B$16:$U$85,3,FALSE))))</f>
        <v/>
      </c>
      <c r="F19" s="241" t="str">
        <f>IF(VLOOKUP($A19,入力用!$B$16:$U$85,20,FALSE)="","",TRIM(SUBSTITUTE(VLOOKUP($A19,入力用!$B$16:$U$85,4,FALSE)," ","　")))</f>
        <v/>
      </c>
      <c r="G19" s="241" t="str">
        <f>IF(VLOOKUP($A19,入力用!$B$16:$U$85,20,FALSE)="","",TRIM(SUBSTITUTE(VLOOKUP($A19,入力用!$B$16:$U$85,7,FALSE)," ","　")))</f>
        <v/>
      </c>
      <c r="H19" s="241" t="str">
        <f>IF(VLOOKUP($A19,入力用!$B$16:$U$85,20,FALSE)="","",VLOOKUP($A19,入力用!$B$16:$U$85,10,FALSE))</f>
        <v/>
      </c>
      <c r="I19" s="241" t="str">
        <f>IF(VLOOKUP($A19,入力用!$B$16:$U$85,20,FALSE)="","",ASC(VLOOKUP($A19,入力用!$B$16:$U$85,11,FALSE)))</f>
        <v/>
      </c>
      <c r="J19" s="241" t="str">
        <f>IF(VLOOKUP($A19,入力用!$B$16:$U$85,20,FALSE)="","",VALUE(ASC(VLOOKUP($A19,入力用!$B$16:$U$85,12,FALSE))))</f>
        <v/>
      </c>
      <c r="K19" s="241" t="str">
        <f>IF(VLOOKUP($A19,入力用!$B$16:$U$85,20,FALSE)="","",VLOOKUP($A19,入力用!$B$16:$U$85,13,FALSE))</f>
        <v/>
      </c>
      <c r="L19" s="241" t="str">
        <f>IF(VLOOKUP($A19,入力用!$B$16:$U$85,20,FALSE)="","",VLOOKUP($A19,入力用!$B$16:$U$85,14,FALSE))</f>
        <v/>
      </c>
    </row>
    <row r="20" spans="1:12">
      <c r="A20">
        <v>15</v>
      </c>
      <c r="B20" s="241" t="str">
        <f>IF(VLOOKUP($A20,入力用!$B$16:$U$85,20,FALSE)="","",入力用!$C$8)</f>
        <v/>
      </c>
      <c r="C20" s="241"/>
      <c r="D20" s="241" t="str">
        <f>IF(VLOOKUP($A20,入力用!$B$16:$U$85,20,FALSE)="","",ASC(VLOOKUP($A20,入力用!$B$16:$U$85,2,FALSE)))</f>
        <v/>
      </c>
      <c r="E20" s="241" t="str">
        <f>IF(VLOOKUP($A20,入力用!$B$16:$U$85,20,FALSE)="","",VALUE(ASC(VLOOKUP($A20,入力用!$B$16:$U$85,3,FALSE))))</f>
        <v/>
      </c>
      <c r="F20" s="241" t="str">
        <f>IF(VLOOKUP($A20,入力用!$B$16:$U$85,20,FALSE)="","",TRIM(SUBSTITUTE(VLOOKUP($A20,入力用!$B$16:$U$85,4,FALSE)," ","　")))</f>
        <v/>
      </c>
      <c r="G20" s="241" t="str">
        <f>IF(VLOOKUP($A20,入力用!$B$16:$U$85,20,FALSE)="","",TRIM(SUBSTITUTE(VLOOKUP($A20,入力用!$B$16:$U$85,7,FALSE)," ","　")))</f>
        <v/>
      </c>
      <c r="H20" s="241" t="str">
        <f>IF(VLOOKUP($A20,入力用!$B$16:$U$85,20,FALSE)="","",VLOOKUP($A20,入力用!$B$16:$U$85,10,FALSE))</f>
        <v/>
      </c>
      <c r="I20" s="241" t="str">
        <f>IF(VLOOKUP($A20,入力用!$B$16:$U$85,20,FALSE)="","",ASC(VLOOKUP($A20,入力用!$B$16:$U$85,11,FALSE)))</f>
        <v/>
      </c>
      <c r="J20" s="241" t="str">
        <f>IF(VLOOKUP($A20,入力用!$B$16:$U$85,20,FALSE)="","",VALUE(ASC(VLOOKUP($A20,入力用!$B$16:$U$85,12,FALSE))))</f>
        <v/>
      </c>
      <c r="K20" s="241" t="str">
        <f>IF(VLOOKUP($A20,入力用!$B$16:$U$85,20,FALSE)="","",VLOOKUP($A20,入力用!$B$16:$U$85,13,FALSE))</f>
        <v/>
      </c>
      <c r="L20" s="241" t="str">
        <f>IF(VLOOKUP($A20,入力用!$B$16:$U$85,20,FALSE)="","",VLOOKUP($A20,入力用!$B$16:$U$85,14,FALSE))</f>
        <v/>
      </c>
    </row>
    <row r="21" spans="1:12">
      <c r="A21">
        <v>16</v>
      </c>
      <c r="B21" s="241" t="str">
        <f>IF(VLOOKUP($A21,入力用!$B$16:$U$85,20,FALSE)="","",入力用!$C$8)</f>
        <v/>
      </c>
      <c r="C21" s="241"/>
      <c r="D21" s="241" t="str">
        <f>IF(VLOOKUP($A21,入力用!$B$16:$U$85,20,FALSE)="","",ASC(VLOOKUP($A21,入力用!$B$16:$U$85,2,FALSE)))</f>
        <v/>
      </c>
      <c r="E21" s="241" t="str">
        <f>IF(VLOOKUP($A21,入力用!$B$16:$U$85,20,FALSE)="","",VALUE(ASC(VLOOKUP($A21,入力用!$B$16:$U$85,3,FALSE))))</f>
        <v/>
      </c>
      <c r="F21" s="241" t="str">
        <f>IF(VLOOKUP($A21,入力用!$B$16:$U$85,20,FALSE)="","",TRIM(SUBSTITUTE(VLOOKUP($A21,入力用!$B$16:$U$85,4,FALSE)," ","　")))</f>
        <v/>
      </c>
      <c r="G21" s="241" t="str">
        <f>IF(VLOOKUP($A21,入力用!$B$16:$U$85,20,FALSE)="","",TRIM(SUBSTITUTE(VLOOKUP($A21,入力用!$B$16:$U$85,7,FALSE)," ","　")))</f>
        <v/>
      </c>
      <c r="H21" s="241" t="str">
        <f>IF(VLOOKUP($A21,入力用!$B$16:$U$85,20,FALSE)="","",VLOOKUP($A21,入力用!$B$16:$U$85,10,FALSE))</f>
        <v/>
      </c>
      <c r="I21" s="241" t="str">
        <f>IF(VLOOKUP($A21,入力用!$B$16:$U$85,20,FALSE)="","",ASC(VLOOKUP($A21,入力用!$B$16:$U$85,11,FALSE)))</f>
        <v/>
      </c>
      <c r="J21" s="241" t="str">
        <f>IF(VLOOKUP($A21,入力用!$B$16:$U$85,20,FALSE)="","",VALUE(ASC(VLOOKUP($A21,入力用!$B$16:$U$85,12,FALSE))))</f>
        <v/>
      </c>
      <c r="K21" s="241" t="str">
        <f>IF(VLOOKUP($A21,入力用!$B$16:$U$85,20,FALSE)="","",VLOOKUP($A21,入力用!$B$16:$U$85,13,FALSE))</f>
        <v/>
      </c>
      <c r="L21" s="241" t="str">
        <f>IF(VLOOKUP($A21,入力用!$B$16:$U$85,20,FALSE)="","",VLOOKUP($A21,入力用!$B$16:$U$85,14,FALSE))</f>
        <v/>
      </c>
    </row>
    <row r="22" spans="1:12">
      <c r="A22">
        <v>17</v>
      </c>
      <c r="B22" s="241" t="str">
        <f>IF(VLOOKUP($A22,入力用!$B$16:$U$85,20,FALSE)="","",入力用!$C$8)</f>
        <v/>
      </c>
      <c r="C22" s="241"/>
      <c r="D22" s="241" t="str">
        <f>IF(VLOOKUP($A22,入力用!$B$16:$U$85,20,FALSE)="","",ASC(VLOOKUP($A22,入力用!$B$16:$U$85,2,FALSE)))</f>
        <v/>
      </c>
      <c r="E22" s="241" t="str">
        <f>IF(VLOOKUP($A22,入力用!$B$16:$U$85,20,FALSE)="","",VALUE(ASC(VLOOKUP($A22,入力用!$B$16:$U$85,3,FALSE))))</f>
        <v/>
      </c>
      <c r="F22" s="241" t="str">
        <f>IF(VLOOKUP($A22,入力用!$B$16:$U$85,20,FALSE)="","",TRIM(SUBSTITUTE(VLOOKUP($A22,入力用!$B$16:$U$85,4,FALSE)," ","　")))</f>
        <v/>
      </c>
      <c r="G22" s="241" t="str">
        <f>IF(VLOOKUP($A22,入力用!$B$16:$U$85,20,FALSE)="","",TRIM(SUBSTITUTE(VLOOKUP($A22,入力用!$B$16:$U$85,7,FALSE)," ","　")))</f>
        <v/>
      </c>
      <c r="H22" s="241" t="str">
        <f>IF(VLOOKUP($A22,入力用!$B$16:$U$85,20,FALSE)="","",VLOOKUP($A22,入力用!$B$16:$U$85,10,FALSE))</f>
        <v/>
      </c>
      <c r="I22" s="241" t="str">
        <f>IF(VLOOKUP($A22,入力用!$B$16:$U$85,20,FALSE)="","",ASC(VLOOKUP($A22,入力用!$B$16:$U$85,11,FALSE)))</f>
        <v/>
      </c>
      <c r="J22" s="241" t="str">
        <f>IF(VLOOKUP($A22,入力用!$B$16:$U$85,20,FALSE)="","",VALUE(ASC(VLOOKUP($A22,入力用!$B$16:$U$85,12,FALSE))))</f>
        <v/>
      </c>
      <c r="K22" s="241" t="str">
        <f>IF(VLOOKUP($A22,入力用!$B$16:$U$85,20,FALSE)="","",VLOOKUP($A22,入力用!$B$16:$U$85,13,FALSE))</f>
        <v/>
      </c>
      <c r="L22" s="241" t="str">
        <f>IF(VLOOKUP($A22,入力用!$B$16:$U$85,20,FALSE)="","",VLOOKUP($A22,入力用!$B$16:$U$85,14,FALSE))</f>
        <v/>
      </c>
    </row>
    <row r="23" spans="1:12">
      <c r="A23">
        <v>18</v>
      </c>
      <c r="B23" s="241" t="str">
        <f>IF(VLOOKUP($A23,入力用!$B$16:$U$85,20,FALSE)="","",入力用!$C$8)</f>
        <v/>
      </c>
      <c r="C23" s="241"/>
      <c r="D23" s="241" t="str">
        <f>IF(VLOOKUP($A23,入力用!$B$16:$U$85,20,FALSE)="","",ASC(VLOOKUP($A23,入力用!$B$16:$U$85,2,FALSE)))</f>
        <v/>
      </c>
      <c r="E23" s="241" t="str">
        <f>IF(VLOOKUP($A23,入力用!$B$16:$U$85,20,FALSE)="","",VALUE(ASC(VLOOKUP($A23,入力用!$B$16:$U$85,3,FALSE))))</f>
        <v/>
      </c>
      <c r="F23" s="241" t="str">
        <f>IF(VLOOKUP($A23,入力用!$B$16:$U$85,20,FALSE)="","",TRIM(SUBSTITUTE(VLOOKUP($A23,入力用!$B$16:$U$85,4,FALSE)," ","　")))</f>
        <v/>
      </c>
      <c r="G23" s="241" t="str">
        <f>IF(VLOOKUP($A23,入力用!$B$16:$U$85,20,FALSE)="","",TRIM(SUBSTITUTE(VLOOKUP($A23,入力用!$B$16:$U$85,7,FALSE)," ","　")))</f>
        <v/>
      </c>
      <c r="H23" s="241" t="str">
        <f>IF(VLOOKUP($A23,入力用!$B$16:$U$85,20,FALSE)="","",VLOOKUP($A23,入力用!$B$16:$U$85,10,FALSE))</f>
        <v/>
      </c>
      <c r="I23" s="241" t="str">
        <f>IF(VLOOKUP($A23,入力用!$B$16:$U$85,20,FALSE)="","",ASC(VLOOKUP($A23,入力用!$B$16:$U$85,11,FALSE)))</f>
        <v/>
      </c>
      <c r="J23" s="241" t="str">
        <f>IF(VLOOKUP($A23,入力用!$B$16:$U$85,20,FALSE)="","",VALUE(ASC(VLOOKUP($A23,入力用!$B$16:$U$85,12,FALSE))))</f>
        <v/>
      </c>
      <c r="K23" s="241" t="str">
        <f>IF(VLOOKUP($A23,入力用!$B$16:$U$85,20,FALSE)="","",VLOOKUP($A23,入力用!$B$16:$U$85,13,FALSE))</f>
        <v/>
      </c>
      <c r="L23" s="241" t="str">
        <f>IF(VLOOKUP($A23,入力用!$B$16:$U$85,20,FALSE)="","",VLOOKUP($A23,入力用!$B$16:$U$85,14,FALSE))</f>
        <v/>
      </c>
    </row>
    <row r="24" spans="1:12">
      <c r="A24">
        <v>19</v>
      </c>
      <c r="B24" s="241" t="str">
        <f>IF(VLOOKUP($A24,入力用!$B$16:$U$85,20,FALSE)="","",入力用!$C$8)</f>
        <v/>
      </c>
      <c r="C24" s="241"/>
      <c r="D24" s="241" t="str">
        <f>IF(VLOOKUP($A24,入力用!$B$16:$U$85,20,FALSE)="","",ASC(VLOOKUP($A24,入力用!$B$16:$U$85,2,FALSE)))</f>
        <v/>
      </c>
      <c r="E24" s="241" t="str">
        <f>IF(VLOOKUP($A24,入力用!$B$16:$U$85,20,FALSE)="","",VALUE(ASC(VLOOKUP($A24,入力用!$B$16:$U$85,3,FALSE))))</f>
        <v/>
      </c>
      <c r="F24" s="241" t="str">
        <f>IF(VLOOKUP($A24,入力用!$B$16:$U$85,20,FALSE)="","",TRIM(SUBSTITUTE(VLOOKUP($A24,入力用!$B$16:$U$85,4,FALSE)," ","　")))</f>
        <v/>
      </c>
      <c r="G24" s="241" t="str">
        <f>IF(VLOOKUP($A24,入力用!$B$16:$U$85,20,FALSE)="","",TRIM(SUBSTITUTE(VLOOKUP($A24,入力用!$B$16:$U$85,7,FALSE)," ","　")))</f>
        <v/>
      </c>
      <c r="H24" s="241" t="str">
        <f>IF(VLOOKUP($A24,入力用!$B$16:$U$85,20,FALSE)="","",VLOOKUP($A24,入力用!$B$16:$U$85,10,FALSE))</f>
        <v/>
      </c>
      <c r="I24" s="241" t="str">
        <f>IF(VLOOKUP($A24,入力用!$B$16:$U$85,20,FALSE)="","",ASC(VLOOKUP($A24,入力用!$B$16:$U$85,11,FALSE)))</f>
        <v/>
      </c>
      <c r="J24" s="241" t="str">
        <f>IF(VLOOKUP($A24,入力用!$B$16:$U$85,20,FALSE)="","",VALUE(ASC(VLOOKUP($A24,入力用!$B$16:$U$85,12,FALSE))))</f>
        <v/>
      </c>
      <c r="K24" s="241" t="str">
        <f>IF(VLOOKUP($A24,入力用!$B$16:$U$85,20,FALSE)="","",VLOOKUP($A24,入力用!$B$16:$U$85,13,FALSE))</f>
        <v/>
      </c>
      <c r="L24" s="241" t="str">
        <f>IF(VLOOKUP($A24,入力用!$B$16:$U$85,20,FALSE)="","",VLOOKUP($A24,入力用!$B$16:$U$85,14,FALSE))</f>
        <v/>
      </c>
    </row>
    <row r="25" spans="1:12">
      <c r="A25">
        <v>20</v>
      </c>
      <c r="B25" s="241" t="str">
        <f>IF(VLOOKUP($A25,入力用!$B$16:$U$85,20,FALSE)="","",入力用!$C$8)</f>
        <v/>
      </c>
      <c r="C25" s="241"/>
      <c r="D25" s="241" t="str">
        <f>IF(VLOOKUP($A25,入力用!$B$16:$U$85,20,FALSE)="","",ASC(VLOOKUP($A25,入力用!$B$16:$U$85,2,FALSE)))</f>
        <v/>
      </c>
      <c r="E25" s="241" t="str">
        <f>IF(VLOOKUP($A25,入力用!$B$16:$U$85,20,FALSE)="","",VALUE(ASC(VLOOKUP($A25,入力用!$B$16:$U$85,3,FALSE))))</f>
        <v/>
      </c>
      <c r="F25" s="241" t="str">
        <f>IF(VLOOKUP($A25,入力用!$B$16:$U$85,20,FALSE)="","",TRIM(SUBSTITUTE(VLOOKUP($A25,入力用!$B$16:$U$85,4,FALSE)," ","　")))</f>
        <v/>
      </c>
      <c r="G25" s="241" t="str">
        <f>IF(VLOOKUP($A25,入力用!$B$16:$U$85,20,FALSE)="","",TRIM(SUBSTITUTE(VLOOKUP($A25,入力用!$B$16:$U$85,7,FALSE)," ","　")))</f>
        <v/>
      </c>
      <c r="H25" s="241" t="str">
        <f>IF(VLOOKUP($A25,入力用!$B$16:$U$85,20,FALSE)="","",VLOOKUP($A25,入力用!$B$16:$U$85,10,FALSE))</f>
        <v/>
      </c>
      <c r="I25" s="241" t="str">
        <f>IF(VLOOKUP($A25,入力用!$B$16:$U$85,20,FALSE)="","",ASC(VLOOKUP($A25,入力用!$B$16:$U$85,11,FALSE)))</f>
        <v/>
      </c>
      <c r="J25" s="241" t="str">
        <f>IF(VLOOKUP($A25,入力用!$B$16:$U$85,20,FALSE)="","",VALUE(ASC(VLOOKUP($A25,入力用!$B$16:$U$85,12,FALSE))))</f>
        <v/>
      </c>
      <c r="K25" s="241" t="str">
        <f>IF(VLOOKUP($A25,入力用!$B$16:$U$85,20,FALSE)="","",VLOOKUP($A25,入力用!$B$16:$U$85,13,FALSE))</f>
        <v/>
      </c>
      <c r="L25" s="241" t="str">
        <f>IF(VLOOKUP($A25,入力用!$B$16:$U$85,20,FALSE)="","",VLOOKUP($A25,入力用!$B$16:$U$85,14,FALSE))</f>
        <v/>
      </c>
    </row>
    <row r="26" spans="1:12">
      <c r="A26">
        <v>21</v>
      </c>
      <c r="B26" s="241" t="str">
        <f>IF(VLOOKUP($A26,入力用!$B$16:$U$85,20,FALSE)="","",入力用!$C$8)</f>
        <v/>
      </c>
      <c r="C26" s="241"/>
      <c r="D26" s="241" t="str">
        <f>IF(VLOOKUP($A26,入力用!$B$16:$U$85,20,FALSE)="","",ASC(VLOOKUP($A26,入力用!$B$16:$U$85,2,FALSE)))</f>
        <v/>
      </c>
      <c r="E26" s="241" t="str">
        <f>IF(VLOOKUP($A26,入力用!$B$16:$U$85,20,FALSE)="","",VALUE(ASC(VLOOKUP($A26,入力用!$B$16:$U$85,3,FALSE))))</f>
        <v/>
      </c>
      <c r="F26" s="241" t="str">
        <f>IF(VLOOKUP($A26,入力用!$B$16:$U$85,20,FALSE)="","",TRIM(SUBSTITUTE(VLOOKUP($A26,入力用!$B$16:$U$85,4,FALSE)," ","　")))</f>
        <v/>
      </c>
      <c r="G26" s="241" t="str">
        <f>IF(VLOOKUP($A26,入力用!$B$16:$U$85,20,FALSE)="","",TRIM(SUBSTITUTE(VLOOKUP($A26,入力用!$B$16:$U$85,7,FALSE)," ","　")))</f>
        <v/>
      </c>
      <c r="H26" s="241" t="str">
        <f>IF(VLOOKUP($A26,入力用!$B$16:$U$85,20,FALSE)="","",VLOOKUP($A26,入力用!$B$16:$U$85,10,FALSE))</f>
        <v/>
      </c>
      <c r="I26" s="241" t="str">
        <f>IF(VLOOKUP($A26,入力用!$B$16:$U$85,20,FALSE)="","",ASC(VLOOKUP($A26,入力用!$B$16:$U$85,11,FALSE)))</f>
        <v/>
      </c>
      <c r="J26" s="241" t="str">
        <f>IF(VLOOKUP($A26,入力用!$B$16:$U$85,20,FALSE)="","",VALUE(ASC(VLOOKUP($A26,入力用!$B$16:$U$85,12,FALSE))))</f>
        <v/>
      </c>
      <c r="K26" s="241" t="str">
        <f>IF(VLOOKUP($A26,入力用!$B$16:$U$85,20,FALSE)="","",VLOOKUP($A26,入力用!$B$16:$U$85,13,FALSE))</f>
        <v/>
      </c>
      <c r="L26" s="241" t="str">
        <f>IF(VLOOKUP($A26,入力用!$B$16:$U$85,20,FALSE)="","",VLOOKUP($A26,入力用!$B$16:$U$85,14,FALSE))</f>
        <v/>
      </c>
    </row>
    <row r="27" spans="1:12">
      <c r="A27">
        <v>22</v>
      </c>
      <c r="B27" s="241" t="str">
        <f>IF(VLOOKUP($A27,入力用!$B$16:$U$85,20,FALSE)="","",入力用!$C$8)</f>
        <v/>
      </c>
      <c r="C27" s="241"/>
      <c r="D27" s="241" t="str">
        <f>IF(VLOOKUP($A27,入力用!$B$16:$U$85,20,FALSE)="","",ASC(VLOOKUP($A27,入力用!$B$16:$U$85,2,FALSE)))</f>
        <v/>
      </c>
      <c r="E27" s="241" t="str">
        <f>IF(VLOOKUP($A27,入力用!$B$16:$U$85,20,FALSE)="","",VALUE(ASC(VLOOKUP($A27,入力用!$B$16:$U$85,3,FALSE))))</f>
        <v/>
      </c>
      <c r="F27" s="241" t="str">
        <f>IF(VLOOKUP($A27,入力用!$B$16:$U$85,20,FALSE)="","",TRIM(SUBSTITUTE(VLOOKUP($A27,入力用!$B$16:$U$85,4,FALSE)," ","　")))</f>
        <v/>
      </c>
      <c r="G27" s="241" t="str">
        <f>IF(VLOOKUP($A27,入力用!$B$16:$U$85,20,FALSE)="","",TRIM(SUBSTITUTE(VLOOKUP($A27,入力用!$B$16:$U$85,7,FALSE)," ","　")))</f>
        <v/>
      </c>
      <c r="H27" s="241" t="str">
        <f>IF(VLOOKUP($A27,入力用!$B$16:$U$85,20,FALSE)="","",VLOOKUP($A27,入力用!$B$16:$U$85,10,FALSE))</f>
        <v/>
      </c>
      <c r="I27" s="241" t="str">
        <f>IF(VLOOKUP($A27,入力用!$B$16:$U$85,20,FALSE)="","",ASC(VLOOKUP($A27,入力用!$B$16:$U$85,11,FALSE)))</f>
        <v/>
      </c>
      <c r="J27" s="241" t="str">
        <f>IF(VLOOKUP($A27,入力用!$B$16:$U$85,20,FALSE)="","",VALUE(ASC(VLOOKUP($A27,入力用!$B$16:$U$85,12,FALSE))))</f>
        <v/>
      </c>
      <c r="K27" s="241" t="str">
        <f>IF(VLOOKUP($A27,入力用!$B$16:$U$85,20,FALSE)="","",VLOOKUP($A27,入力用!$B$16:$U$85,13,FALSE))</f>
        <v/>
      </c>
      <c r="L27" s="241" t="str">
        <f>IF(VLOOKUP($A27,入力用!$B$16:$U$85,20,FALSE)="","",VLOOKUP($A27,入力用!$B$16:$U$85,14,FALSE))</f>
        <v/>
      </c>
    </row>
    <row r="28" spans="1:12">
      <c r="A28">
        <v>23</v>
      </c>
      <c r="B28" s="241" t="str">
        <f>IF(VLOOKUP($A28,入力用!$B$16:$U$85,20,FALSE)="","",入力用!$C$8)</f>
        <v/>
      </c>
      <c r="C28" s="241"/>
      <c r="D28" s="241" t="str">
        <f>IF(VLOOKUP($A28,入力用!$B$16:$U$85,20,FALSE)="","",ASC(VLOOKUP($A28,入力用!$B$16:$U$85,2,FALSE)))</f>
        <v/>
      </c>
      <c r="E28" s="241" t="str">
        <f>IF(VLOOKUP($A28,入力用!$B$16:$U$85,20,FALSE)="","",VALUE(ASC(VLOOKUP($A28,入力用!$B$16:$U$85,3,FALSE))))</f>
        <v/>
      </c>
      <c r="F28" s="241" t="str">
        <f>IF(VLOOKUP($A28,入力用!$B$16:$U$85,20,FALSE)="","",TRIM(SUBSTITUTE(VLOOKUP($A28,入力用!$B$16:$U$85,4,FALSE)," ","　")))</f>
        <v/>
      </c>
      <c r="G28" s="241" t="str">
        <f>IF(VLOOKUP($A28,入力用!$B$16:$U$85,20,FALSE)="","",TRIM(SUBSTITUTE(VLOOKUP($A28,入力用!$B$16:$U$85,7,FALSE)," ","　")))</f>
        <v/>
      </c>
      <c r="H28" s="241" t="str">
        <f>IF(VLOOKUP($A28,入力用!$B$16:$U$85,20,FALSE)="","",VLOOKUP($A28,入力用!$B$16:$U$85,10,FALSE))</f>
        <v/>
      </c>
      <c r="I28" s="241" t="str">
        <f>IF(VLOOKUP($A28,入力用!$B$16:$U$85,20,FALSE)="","",ASC(VLOOKUP($A28,入力用!$B$16:$U$85,11,FALSE)))</f>
        <v/>
      </c>
      <c r="J28" s="241" t="str">
        <f>IF(VLOOKUP($A28,入力用!$B$16:$U$85,20,FALSE)="","",VALUE(ASC(VLOOKUP($A28,入力用!$B$16:$U$85,12,FALSE))))</f>
        <v/>
      </c>
      <c r="K28" s="241" t="str">
        <f>IF(VLOOKUP($A28,入力用!$B$16:$U$85,20,FALSE)="","",VLOOKUP($A28,入力用!$B$16:$U$85,13,FALSE))</f>
        <v/>
      </c>
      <c r="L28" s="241" t="str">
        <f>IF(VLOOKUP($A28,入力用!$B$16:$U$85,20,FALSE)="","",VLOOKUP($A28,入力用!$B$16:$U$85,14,FALSE))</f>
        <v/>
      </c>
    </row>
    <row r="29" spans="1:12">
      <c r="A29">
        <v>24</v>
      </c>
      <c r="B29" s="241" t="str">
        <f>IF(VLOOKUP($A29,入力用!$B$16:$U$85,20,FALSE)="","",入力用!$C$8)</f>
        <v/>
      </c>
      <c r="C29" s="241"/>
      <c r="D29" s="241" t="str">
        <f>IF(VLOOKUP($A29,入力用!$B$16:$U$85,20,FALSE)="","",ASC(VLOOKUP($A29,入力用!$B$16:$U$85,2,FALSE)))</f>
        <v/>
      </c>
      <c r="E29" s="241" t="str">
        <f>IF(VLOOKUP($A29,入力用!$B$16:$U$85,20,FALSE)="","",VALUE(ASC(VLOOKUP($A29,入力用!$B$16:$U$85,3,FALSE))))</f>
        <v/>
      </c>
      <c r="F29" s="241" t="str">
        <f>IF(VLOOKUP($A29,入力用!$B$16:$U$85,20,FALSE)="","",TRIM(SUBSTITUTE(VLOOKUP($A29,入力用!$B$16:$U$85,4,FALSE)," ","　")))</f>
        <v/>
      </c>
      <c r="G29" s="241" t="str">
        <f>IF(VLOOKUP($A29,入力用!$B$16:$U$85,20,FALSE)="","",TRIM(SUBSTITUTE(VLOOKUP($A29,入力用!$B$16:$U$85,7,FALSE)," ","　")))</f>
        <v/>
      </c>
      <c r="H29" s="241" t="str">
        <f>IF(VLOOKUP($A29,入力用!$B$16:$U$85,20,FALSE)="","",VLOOKUP($A29,入力用!$B$16:$U$85,10,FALSE))</f>
        <v/>
      </c>
      <c r="I29" s="241" t="str">
        <f>IF(VLOOKUP($A29,入力用!$B$16:$U$85,20,FALSE)="","",ASC(VLOOKUP($A29,入力用!$B$16:$U$85,11,FALSE)))</f>
        <v/>
      </c>
      <c r="J29" s="241" t="str">
        <f>IF(VLOOKUP($A29,入力用!$B$16:$U$85,20,FALSE)="","",VALUE(ASC(VLOOKUP($A29,入力用!$B$16:$U$85,12,FALSE))))</f>
        <v/>
      </c>
      <c r="K29" s="241" t="str">
        <f>IF(VLOOKUP($A29,入力用!$B$16:$U$85,20,FALSE)="","",VLOOKUP($A29,入力用!$B$16:$U$85,13,FALSE))</f>
        <v/>
      </c>
      <c r="L29" s="241" t="str">
        <f>IF(VLOOKUP($A29,入力用!$B$16:$U$85,20,FALSE)="","",VLOOKUP($A29,入力用!$B$16:$U$85,14,FALSE))</f>
        <v/>
      </c>
    </row>
    <row r="30" spans="1:12">
      <c r="A30">
        <v>25</v>
      </c>
      <c r="B30" s="241" t="str">
        <f>IF(VLOOKUP($A30,入力用!$B$16:$U$85,20,FALSE)="","",入力用!$C$8)</f>
        <v/>
      </c>
      <c r="C30" s="241"/>
      <c r="D30" s="241" t="str">
        <f>IF(VLOOKUP($A30,入力用!$B$16:$U$85,20,FALSE)="","",ASC(VLOOKUP($A30,入力用!$B$16:$U$85,2,FALSE)))</f>
        <v/>
      </c>
      <c r="E30" s="241" t="str">
        <f>IF(VLOOKUP($A30,入力用!$B$16:$U$85,20,FALSE)="","",VALUE(ASC(VLOOKUP($A30,入力用!$B$16:$U$85,3,FALSE))))</f>
        <v/>
      </c>
      <c r="F30" s="241" t="str">
        <f>IF(VLOOKUP($A30,入力用!$B$16:$U$85,20,FALSE)="","",TRIM(SUBSTITUTE(VLOOKUP($A30,入力用!$B$16:$U$85,4,FALSE)," ","　")))</f>
        <v/>
      </c>
      <c r="G30" s="241" t="str">
        <f>IF(VLOOKUP($A30,入力用!$B$16:$U$85,20,FALSE)="","",TRIM(SUBSTITUTE(VLOOKUP($A30,入力用!$B$16:$U$85,7,FALSE)," ","　")))</f>
        <v/>
      </c>
      <c r="H30" s="241" t="str">
        <f>IF(VLOOKUP($A30,入力用!$B$16:$U$85,20,FALSE)="","",VLOOKUP($A30,入力用!$B$16:$U$85,10,FALSE))</f>
        <v/>
      </c>
      <c r="I30" s="241" t="str">
        <f>IF(VLOOKUP($A30,入力用!$B$16:$U$85,20,FALSE)="","",ASC(VLOOKUP($A30,入力用!$B$16:$U$85,11,FALSE)))</f>
        <v/>
      </c>
      <c r="J30" s="241" t="str">
        <f>IF(VLOOKUP($A30,入力用!$B$16:$U$85,20,FALSE)="","",VALUE(ASC(VLOOKUP($A30,入力用!$B$16:$U$85,12,FALSE))))</f>
        <v/>
      </c>
      <c r="K30" s="241" t="str">
        <f>IF(VLOOKUP($A30,入力用!$B$16:$U$85,20,FALSE)="","",VLOOKUP($A30,入力用!$B$16:$U$85,13,FALSE))</f>
        <v/>
      </c>
      <c r="L30" s="241" t="str">
        <f>IF(VLOOKUP($A30,入力用!$B$16:$U$85,20,FALSE)="","",VLOOKUP($A30,入力用!$B$16:$U$85,14,FALSE))</f>
        <v/>
      </c>
    </row>
    <row r="31" spans="1:12">
      <c r="A31">
        <v>26</v>
      </c>
      <c r="B31" s="241" t="str">
        <f>IF(VLOOKUP($A31,入力用!$B$16:$U$85,20,FALSE)="","",入力用!$C$8)</f>
        <v/>
      </c>
      <c r="C31" s="241"/>
      <c r="D31" s="241" t="str">
        <f>IF(VLOOKUP($A31,入力用!$B$16:$U$85,20,FALSE)="","",ASC(VLOOKUP($A31,入力用!$B$16:$U$85,2,FALSE)))</f>
        <v/>
      </c>
      <c r="E31" s="241" t="str">
        <f>IF(VLOOKUP($A31,入力用!$B$16:$U$85,20,FALSE)="","",VALUE(ASC(VLOOKUP($A31,入力用!$B$16:$U$85,3,FALSE))))</f>
        <v/>
      </c>
      <c r="F31" s="241" t="str">
        <f>IF(VLOOKUP($A31,入力用!$B$16:$U$85,20,FALSE)="","",TRIM(SUBSTITUTE(VLOOKUP($A31,入力用!$B$16:$U$85,4,FALSE)," ","　")))</f>
        <v/>
      </c>
      <c r="G31" s="241" t="str">
        <f>IF(VLOOKUP($A31,入力用!$B$16:$U$85,20,FALSE)="","",TRIM(SUBSTITUTE(VLOOKUP($A31,入力用!$B$16:$U$85,7,FALSE)," ","　")))</f>
        <v/>
      </c>
      <c r="H31" s="241" t="str">
        <f>IF(VLOOKUP($A31,入力用!$B$16:$U$85,20,FALSE)="","",VLOOKUP($A31,入力用!$B$16:$U$85,10,FALSE))</f>
        <v/>
      </c>
      <c r="I31" s="241" t="str">
        <f>IF(VLOOKUP($A31,入力用!$B$16:$U$85,20,FALSE)="","",ASC(VLOOKUP($A31,入力用!$B$16:$U$85,11,FALSE)))</f>
        <v/>
      </c>
      <c r="J31" s="241" t="str">
        <f>IF(VLOOKUP($A31,入力用!$B$16:$U$85,20,FALSE)="","",VALUE(ASC(VLOOKUP($A31,入力用!$B$16:$U$85,12,FALSE))))</f>
        <v/>
      </c>
      <c r="K31" s="241" t="str">
        <f>IF(VLOOKUP($A31,入力用!$B$16:$U$85,20,FALSE)="","",VLOOKUP($A31,入力用!$B$16:$U$85,13,FALSE))</f>
        <v/>
      </c>
      <c r="L31" s="241" t="str">
        <f>IF(VLOOKUP($A31,入力用!$B$16:$U$85,20,FALSE)="","",VLOOKUP($A31,入力用!$B$16:$U$85,14,FALSE))</f>
        <v/>
      </c>
    </row>
    <row r="32" spans="1:12">
      <c r="A32">
        <v>27</v>
      </c>
      <c r="B32" s="241" t="str">
        <f>IF(VLOOKUP($A32,入力用!$B$16:$U$85,20,FALSE)="","",入力用!$C$8)</f>
        <v/>
      </c>
      <c r="C32" s="241"/>
      <c r="D32" s="241" t="str">
        <f>IF(VLOOKUP($A32,入力用!$B$16:$U$85,20,FALSE)="","",ASC(VLOOKUP($A32,入力用!$B$16:$U$85,2,FALSE)))</f>
        <v/>
      </c>
      <c r="E32" s="241" t="str">
        <f>IF(VLOOKUP($A32,入力用!$B$16:$U$85,20,FALSE)="","",VALUE(ASC(VLOOKUP($A32,入力用!$B$16:$U$85,3,FALSE))))</f>
        <v/>
      </c>
      <c r="F32" s="241" t="str">
        <f>IF(VLOOKUP($A32,入力用!$B$16:$U$85,20,FALSE)="","",TRIM(SUBSTITUTE(VLOOKUP($A32,入力用!$B$16:$U$85,4,FALSE)," ","　")))</f>
        <v/>
      </c>
      <c r="G32" s="241" t="str">
        <f>IF(VLOOKUP($A32,入力用!$B$16:$U$85,20,FALSE)="","",TRIM(SUBSTITUTE(VLOOKUP($A32,入力用!$B$16:$U$85,7,FALSE)," ","　")))</f>
        <v/>
      </c>
      <c r="H32" s="241" t="str">
        <f>IF(VLOOKUP($A32,入力用!$B$16:$U$85,20,FALSE)="","",VLOOKUP($A32,入力用!$B$16:$U$85,10,FALSE))</f>
        <v/>
      </c>
      <c r="I32" s="241" t="str">
        <f>IF(VLOOKUP($A32,入力用!$B$16:$U$85,20,FALSE)="","",ASC(VLOOKUP($A32,入力用!$B$16:$U$85,11,FALSE)))</f>
        <v/>
      </c>
      <c r="J32" s="241" t="str">
        <f>IF(VLOOKUP($A32,入力用!$B$16:$U$85,20,FALSE)="","",VALUE(ASC(VLOOKUP($A32,入力用!$B$16:$U$85,12,FALSE))))</f>
        <v/>
      </c>
      <c r="K32" s="241" t="str">
        <f>IF(VLOOKUP($A32,入力用!$B$16:$U$85,20,FALSE)="","",VLOOKUP($A32,入力用!$B$16:$U$85,13,FALSE))</f>
        <v/>
      </c>
      <c r="L32" s="241" t="str">
        <f>IF(VLOOKUP($A32,入力用!$B$16:$U$85,20,FALSE)="","",VLOOKUP($A32,入力用!$B$16:$U$85,14,FALSE))</f>
        <v/>
      </c>
    </row>
    <row r="33" spans="1:12">
      <c r="A33">
        <v>28</v>
      </c>
      <c r="B33" s="241" t="str">
        <f>IF(VLOOKUP($A33,入力用!$B$16:$U$85,20,FALSE)="","",入力用!$C$8)</f>
        <v/>
      </c>
      <c r="C33" s="241"/>
      <c r="D33" s="241" t="str">
        <f>IF(VLOOKUP($A33,入力用!$B$16:$U$85,20,FALSE)="","",ASC(VLOOKUP($A33,入力用!$B$16:$U$85,2,FALSE)))</f>
        <v/>
      </c>
      <c r="E33" s="241" t="str">
        <f>IF(VLOOKUP($A33,入力用!$B$16:$U$85,20,FALSE)="","",VALUE(ASC(VLOOKUP($A33,入力用!$B$16:$U$85,3,FALSE))))</f>
        <v/>
      </c>
      <c r="F33" s="241" t="str">
        <f>IF(VLOOKUP($A33,入力用!$B$16:$U$85,20,FALSE)="","",TRIM(SUBSTITUTE(VLOOKUP($A33,入力用!$B$16:$U$85,4,FALSE)," ","　")))</f>
        <v/>
      </c>
      <c r="G33" s="241" t="str">
        <f>IF(VLOOKUP($A33,入力用!$B$16:$U$85,20,FALSE)="","",TRIM(SUBSTITUTE(VLOOKUP($A33,入力用!$B$16:$U$85,7,FALSE)," ","　")))</f>
        <v/>
      </c>
      <c r="H33" s="241" t="str">
        <f>IF(VLOOKUP($A33,入力用!$B$16:$U$85,20,FALSE)="","",VLOOKUP($A33,入力用!$B$16:$U$85,10,FALSE))</f>
        <v/>
      </c>
      <c r="I33" s="241" t="str">
        <f>IF(VLOOKUP($A33,入力用!$B$16:$U$85,20,FALSE)="","",ASC(VLOOKUP($A33,入力用!$B$16:$U$85,11,FALSE)))</f>
        <v/>
      </c>
      <c r="J33" s="241" t="str">
        <f>IF(VLOOKUP($A33,入力用!$B$16:$U$85,20,FALSE)="","",VALUE(ASC(VLOOKUP($A33,入力用!$B$16:$U$85,12,FALSE))))</f>
        <v/>
      </c>
      <c r="K33" s="241" t="str">
        <f>IF(VLOOKUP($A33,入力用!$B$16:$U$85,20,FALSE)="","",VLOOKUP($A33,入力用!$B$16:$U$85,13,FALSE))</f>
        <v/>
      </c>
      <c r="L33" s="241" t="str">
        <f>IF(VLOOKUP($A33,入力用!$B$16:$U$85,20,FALSE)="","",VLOOKUP($A33,入力用!$B$16:$U$85,14,FALSE))</f>
        <v/>
      </c>
    </row>
    <row r="34" spans="1:12">
      <c r="A34">
        <v>29</v>
      </c>
      <c r="B34" s="241" t="str">
        <f>IF(VLOOKUP($A34,入力用!$B$16:$U$85,20,FALSE)="","",入力用!$C$8)</f>
        <v/>
      </c>
      <c r="C34" s="241"/>
      <c r="D34" s="241" t="str">
        <f>IF(VLOOKUP($A34,入力用!$B$16:$U$85,20,FALSE)="","",ASC(VLOOKUP($A34,入力用!$B$16:$U$85,2,FALSE)))</f>
        <v/>
      </c>
      <c r="E34" s="241" t="str">
        <f>IF(VLOOKUP($A34,入力用!$B$16:$U$85,20,FALSE)="","",VALUE(ASC(VLOOKUP($A34,入力用!$B$16:$U$85,3,FALSE))))</f>
        <v/>
      </c>
      <c r="F34" s="241" t="str">
        <f>IF(VLOOKUP($A34,入力用!$B$16:$U$85,20,FALSE)="","",TRIM(SUBSTITUTE(VLOOKUP($A34,入力用!$B$16:$U$85,4,FALSE)," ","　")))</f>
        <v/>
      </c>
      <c r="G34" s="241" t="str">
        <f>IF(VLOOKUP($A34,入力用!$B$16:$U$85,20,FALSE)="","",TRIM(SUBSTITUTE(VLOOKUP($A34,入力用!$B$16:$U$85,7,FALSE)," ","　")))</f>
        <v/>
      </c>
      <c r="H34" s="241" t="str">
        <f>IF(VLOOKUP($A34,入力用!$B$16:$U$85,20,FALSE)="","",VLOOKUP($A34,入力用!$B$16:$U$85,10,FALSE))</f>
        <v/>
      </c>
      <c r="I34" s="241" t="str">
        <f>IF(VLOOKUP($A34,入力用!$B$16:$U$85,20,FALSE)="","",ASC(VLOOKUP($A34,入力用!$B$16:$U$85,11,FALSE)))</f>
        <v/>
      </c>
      <c r="J34" s="241" t="str">
        <f>IF(VLOOKUP($A34,入力用!$B$16:$U$85,20,FALSE)="","",VALUE(ASC(VLOOKUP($A34,入力用!$B$16:$U$85,12,FALSE))))</f>
        <v/>
      </c>
      <c r="K34" s="241" t="str">
        <f>IF(VLOOKUP($A34,入力用!$B$16:$U$85,20,FALSE)="","",VLOOKUP($A34,入力用!$B$16:$U$85,13,FALSE))</f>
        <v/>
      </c>
      <c r="L34" s="241" t="str">
        <f>IF(VLOOKUP($A34,入力用!$B$16:$U$85,20,FALSE)="","",VLOOKUP($A34,入力用!$B$16:$U$85,14,FALSE))</f>
        <v/>
      </c>
    </row>
    <row r="35" spans="1:12">
      <c r="A35">
        <v>30</v>
      </c>
      <c r="B35" s="241" t="str">
        <f>IF(VLOOKUP($A35,入力用!$B$16:$U$85,20,FALSE)="","",入力用!$C$8)</f>
        <v/>
      </c>
      <c r="C35" s="241"/>
      <c r="D35" s="241" t="str">
        <f>IF(VLOOKUP($A35,入力用!$B$16:$U$85,20,FALSE)="","",ASC(VLOOKUP($A35,入力用!$B$16:$U$85,2,FALSE)))</f>
        <v/>
      </c>
      <c r="E35" s="241" t="str">
        <f>IF(VLOOKUP($A35,入力用!$B$16:$U$85,20,FALSE)="","",VALUE(ASC(VLOOKUP($A35,入力用!$B$16:$U$85,3,FALSE))))</f>
        <v/>
      </c>
      <c r="F35" s="241" t="str">
        <f>IF(VLOOKUP($A35,入力用!$B$16:$U$85,20,FALSE)="","",TRIM(SUBSTITUTE(VLOOKUP($A35,入力用!$B$16:$U$85,4,FALSE)," ","　")))</f>
        <v/>
      </c>
      <c r="G35" s="241" t="str">
        <f>IF(VLOOKUP($A35,入力用!$B$16:$U$85,20,FALSE)="","",TRIM(SUBSTITUTE(VLOOKUP($A35,入力用!$B$16:$U$85,7,FALSE)," ","　")))</f>
        <v/>
      </c>
      <c r="H35" s="241" t="str">
        <f>IF(VLOOKUP($A35,入力用!$B$16:$U$85,20,FALSE)="","",VLOOKUP($A35,入力用!$B$16:$U$85,10,FALSE))</f>
        <v/>
      </c>
      <c r="I35" s="241" t="str">
        <f>IF(VLOOKUP($A35,入力用!$B$16:$U$85,20,FALSE)="","",ASC(VLOOKUP($A35,入力用!$B$16:$U$85,11,FALSE)))</f>
        <v/>
      </c>
      <c r="J35" s="241" t="str">
        <f>IF(VLOOKUP($A35,入力用!$B$16:$U$85,20,FALSE)="","",VALUE(ASC(VLOOKUP($A35,入力用!$B$16:$U$85,12,FALSE))))</f>
        <v/>
      </c>
      <c r="K35" s="241" t="str">
        <f>IF(VLOOKUP($A35,入力用!$B$16:$U$85,20,FALSE)="","",VLOOKUP($A35,入力用!$B$16:$U$85,13,FALSE))</f>
        <v/>
      </c>
      <c r="L35" s="241" t="str">
        <f>IF(VLOOKUP($A35,入力用!$B$16:$U$85,20,FALSE)="","",VLOOKUP($A35,入力用!$B$16:$U$85,14,FALSE))</f>
        <v/>
      </c>
    </row>
    <row r="36" spans="1:12">
      <c r="A36">
        <v>31</v>
      </c>
      <c r="B36" s="241" t="str">
        <f>IF(VLOOKUP($A36,入力用!$B$16:$U$85,20,FALSE)="","",入力用!$C$8)</f>
        <v/>
      </c>
      <c r="C36" s="241"/>
      <c r="D36" s="241" t="str">
        <f>IF(VLOOKUP($A36,入力用!$B$16:$U$85,20,FALSE)="","",ASC(VLOOKUP($A36,入力用!$B$16:$U$85,2,FALSE)))</f>
        <v/>
      </c>
      <c r="E36" s="241" t="str">
        <f>IF(VLOOKUP($A36,入力用!$B$16:$U$85,20,FALSE)="","",VALUE(ASC(VLOOKUP($A36,入力用!$B$16:$U$85,3,FALSE))))</f>
        <v/>
      </c>
      <c r="F36" s="241" t="str">
        <f>IF(VLOOKUP($A36,入力用!$B$16:$U$85,20,FALSE)="","",TRIM(SUBSTITUTE(VLOOKUP($A36,入力用!$B$16:$U$85,4,FALSE)," ","　")))</f>
        <v/>
      </c>
      <c r="G36" s="241" t="str">
        <f>IF(VLOOKUP($A36,入力用!$B$16:$U$85,20,FALSE)="","",TRIM(SUBSTITUTE(VLOOKUP($A36,入力用!$B$16:$U$85,7,FALSE)," ","　")))</f>
        <v/>
      </c>
      <c r="H36" s="241" t="str">
        <f>IF(VLOOKUP($A36,入力用!$B$16:$U$85,20,FALSE)="","",VLOOKUP($A36,入力用!$B$16:$U$85,10,FALSE))</f>
        <v/>
      </c>
      <c r="I36" s="241" t="str">
        <f>IF(VLOOKUP($A36,入力用!$B$16:$U$85,20,FALSE)="","",ASC(VLOOKUP($A36,入力用!$B$16:$U$85,11,FALSE)))</f>
        <v/>
      </c>
      <c r="J36" s="241" t="str">
        <f>IF(VLOOKUP($A36,入力用!$B$16:$U$85,20,FALSE)="","",VALUE(ASC(VLOOKUP($A36,入力用!$B$16:$U$85,12,FALSE))))</f>
        <v/>
      </c>
      <c r="K36" s="241" t="str">
        <f>IF(VLOOKUP($A36,入力用!$B$16:$U$85,20,FALSE)="","",VLOOKUP($A36,入力用!$B$16:$U$85,13,FALSE))</f>
        <v/>
      </c>
      <c r="L36" s="241" t="str">
        <f>IF(VLOOKUP($A36,入力用!$B$16:$U$85,20,FALSE)="","",VLOOKUP($A36,入力用!$B$16:$U$85,14,FALSE))</f>
        <v/>
      </c>
    </row>
    <row r="37" spans="1:12">
      <c r="A37">
        <v>32</v>
      </c>
      <c r="B37" s="241" t="str">
        <f>IF(VLOOKUP($A37,入力用!$B$16:$U$85,20,FALSE)="","",入力用!$C$8)</f>
        <v/>
      </c>
      <c r="C37" s="241"/>
      <c r="D37" s="241" t="str">
        <f>IF(VLOOKUP($A37,入力用!$B$16:$U$85,20,FALSE)="","",ASC(VLOOKUP($A37,入力用!$B$16:$U$85,2,FALSE)))</f>
        <v/>
      </c>
      <c r="E37" s="241" t="str">
        <f>IF(VLOOKUP($A37,入力用!$B$16:$U$85,20,FALSE)="","",VALUE(ASC(VLOOKUP($A37,入力用!$B$16:$U$85,3,FALSE))))</f>
        <v/>
      </c>
      <c r="F37" s="241" t="str">
        <f>IF(VLOOKUP($A37,入力用!$B$16:$U$85,20,FALSE)="","",TRIM(SUBSTITUTE(VLOOKUP($A37,入力用!$B$16:$U$85,4,FALSE)," ","　")))</f>
        <v/>
      </c>
      <c r="G37" s="241" t="str">
        <f>IF(VLOOKUP($A37,入力用!$B$16:$U$85,20,FALSE)="","",TRIM(SUBSTITUTE(VLOOKUP($A37,入力用!$B$16:$U$85,7,FALSE)," ","　")))</f>
        <v/>
      </c>
      <c r="H37" s="241" t="str">
        <f>IF(VLOOKUP($A37,入力用!$B$16:$U$85,20,FALSE)="","",VLOOKUP($A37,入力用!$B$16:$U$85,10,FALSE))</f>
        <v/>
      </c>
      <c r="I37" s="241" t="str">
        <f>IF(VLOOKUP($A37,入力用!$B$16:$U$85,20,FALSE)="","",ASC(VLOOKUP($A37,入力用!$B$16:$U$85,11,FALSE)))</f>
        <v/>
      </c>
      <c r="J37" s="241" t="str">
        <f>IF(VLOOKUP($A37,入力用!$B$16:$U$85,20,FALSE)="","",VALUE(ASC(VLOOKUP($A37,入力用!$B$16:$U$85,12,FALSE))))</f>
        <v/>
      </c>
      <c r="K37" s="241" t="str">
        <f>IF(VLOOKUP($A37,入力用!$B$16:$U$85,20,FALSE)="","",VLOOKUP($A37,入力用!$B$16:$U$85,13,FALSE))</f>
        <v/>
      </c>
      <c r="L37" s="241" t="str">
        <f>IF(VLOOKUP($A37,入力用!$B$16:$U$85,20,FALSE)="","",VLOOKUP($A37,入力用!$B$16:$U$85,14,FALSE))</f>
        <v/>
      </c>
    </row>
    <row r="38" spans="1:12">
      <c r="A38">
        <v>33</v>
      </c>
      <c r="B38" s="241" t="str">
        <f>IF(VLOOKUP($A38,入力用!$B$16:$U$85,20,FALSE)="","",入力用!$C$8)</f>
        <v/>
      </c>
      <c r="C38" s="241"/>
      <c r="D38" s="241" t="str">
        <f>IF(VLOOKUP($A38,入力用!$B$16:$U$85,20,FALSE)="","",ASC(VLOOKUP($A38,入力用!$B$16:$U$85,2,FALSE)))</f>
        <v/>
      </c>
      <c r="E38" s="241" t="str">
        <f>IF(VLOOKUP($A38,入力用!$B$16:$U$85,20,FALSE)="","",VALUE(ASC(VLOOKUP($A38,入力用!$B$16:$U$85,3,FALSE))))</f>
        <v/>
      </c>
      <c r="F38" s="241" t="str">
        <f>IF(VLOOKUP($A38,入力用!$B$16:$U$85,20,FALSE)="","",TRIM(SUBSTITUTE(VLOOKUP($A38,入力用!$B$16:$U$85,4,FALSE)," ","　")))</f>
        <v/>
      </c>
      <c r="G38" s="241" t="str">
        <f>IF(VLOOKUP($A38,入力用!$B$16:$U$85,20,FALSE)="","",TRIM(SUBSTITUTE(VLOOKUP($A38,入力用!$B$16:$U$85,7,FALSE)," ","　")))</f>
        <v/>
      </c>
      <c r="H38" s="241" t="str">
        <f>IF(VLOOKUP($A38,入力用!$B$16:$U$85,20,FALSE)="","",VLOOKUP($A38,入力用!$B$16:$U$85,10,FALSE))</f>
        <v/>
      </c>
      <c r="I38" s="241" t="str">
        <f>IF(VLOOKUP($A38,入力用!$B$16:$U$85,20,FALSE)="","",ASC(VLOOKUP($A38,入力用!$B$16:$U$85,11,FALSE)))</f>
        <v/>
      </c>
      <c r="J38" s="241" t="str">
        <f>IF(VLOOKUP($A38,入力用!$B$16:$U$85,20,FALSE)="","",VALUE(ASC(VLOOKUP($A38,入力用!$B$16:$U$85,12,FALSE))))</f>
        <v/>
      </c>
      <c r="K38" s="241" t="str">
        <f>IF(VLOOKUP($A38,入力用!$B$16:$U$85,20,FALSE)="","",VLOOKUP($A38,入力用!$B$16:$U$85,13,FALSE))</f>
        <v/>
      </c>
      <c r="L38" s="241" t="str">
        <f>IF(VLOOKUP($A38,入力用!$B$16:$U$85,20,FALSE)="","",VLOOKUP($A38,入力用!$B$16:$U$85,14,FALSE))</f>
        <v/>
      </c>
    </row>
    <row r="39" spans="1:12">
      <c r="A39">
        <v>34</v>
      </c>
      <c r="B39" s="241" t="str">
        <f>IF(VLOOKUP($A39,入力用!$B$16:$U$85,20,FALSE)="","",入力用!$C$8)</f>
        <v/>
      </c>
      <c r="C39" s="241"/>
      <c r="D39" s="241" t="str">
        <f>IF(VLOOKUP($A39,入力用!$B$16:$U$85,20,FALSE)="","",ASC(VLOOKUP($A39,入力用!$B$16:$U$85,2,FALSE)))</f>
        <v/>
      </c>
      <c r="E39" s="241" t="str">
        <f>IF(VLOOKUP($A39,入力用!$B$16:$U$85,20,FALSE)="","",VALUE(ASC(VLOOKUP($A39,入力用!$B$16:$U$85,3,FALSE))))</f>
        <v/>
      </c>
      <c r="F39" s="241" t="str">
        <f>IF(VLOOKUP($A39,入力用!$B$16:$U$85,20,FALSE)="","",TRIM(SUBSTITUTE(VLOOKUP($A39,入力用!$B$16:$U$85,4,FALSE)," ","　")))</f>
        <v/>
      </c>
      <c r="G39" s="241" t="str">
        <f>IF(VLOOKUP($A39,入力用!$B$16:$U$85,20,FALSE)="","",TRIM(SUBSTITUTE(VLOOKUP($A39,入力用!$B$16:$U$85,7,FALSE)," ","　")))</f>
        <v/>
      </c>
      <c r="H39" s="241" t="str">
        <f>IF(VLOOKUP($A39,入力用!$B$16:$U$85,20,FALSE)="","",VLOOKUP($A39,入力用!$B$16:$U$85,10,FALSE))</f>
        <v/>
      </c>
      <c r="I39" s="241" t="str">
        <f>IF(VLOOKUP($A39,入力用!$B$16:$U$85,20,FALSE)="","",ASC(VLOOKUP($A39,入力用!$B$16:$U$85,11,FALSE)))</f>
        <v/>
      </c>
      <c r="J39" s="241" t="str">
        <f>IF(VLOOKUP($A39,入力用!$B$16:$U$85,20,FALSE)="","",VALUE(ASC(VLOOKUP($A39,入力用!$B$16:$U$85,12,FALSE))))</f>
        <v/>
      </c>
      <c r="K39" s="241" t="str">
        <f>IF(VLOOKUP($A39,入力用!$B$16:$U$85,20,FALSE)="","",VLOOKUP($A39,入力用!$B$16:$U$85,13,FALSE))</f>
        <v/>
      </c>
      <c r="L39" s="241" t="str">
        <f>IF(VLOOKUP($A39,入力用!$B$16:$U$85,20,FALSE)="","",VLOOKUP($A39,入力用!$B$16:$U$85,14,FALSE))</f>
        <v/>
      </c>
    </row>
    <row r="40" spans="1:12">
      <c r="A40">
        <v>35</v>
      </c>
      <c r="B40" s="241" t="str">
        <f>IF(VLOOKUP($A40,入力用!$B$16:$U$85,20,FALSE)="","",入力用!$C$8)</f>
        <v/>
      </c>
      <c r="C40" s="241"/>
      <c r="D40" s="241" t="str">
        <f>IF(VLOOKUP($A40,入力用!$B$16:$U$85,20,FALSE)="","",ASC(VLOOKUP($A40,入力用!$B$16:$U$85,2,FALSE)))</f>
        <v/>
      </c>
      <c r="E40" s="241" t="str">
        <f>IF(VLOOKUP($A40,入力用!$B$16:$U$85,20,FALSE)="","",VALUE(ASC(VLOOKUP($A40,入力用!$B$16:$U$85,3,FALSE))))</f>
        <v/>
      </c>
      <c r="F40" s="241" t="str">
        <f>IF(VLOOKUP($A40,入力用!$B$16:$U$85,20,FALSE)="","",TRIM(SUBSTITUTE(VLOOKUP($A40,入力用!$B$16:$U$85,4,FALSE)," ","　")))</f>
        <v/>
      </c>
      <c r="G40" s="241" t="str">
        <f>IF(VLOOKUP($A40,入力用!$B$16:$U$85,20,FALSE)="","",TRIM(SUBSTITUTE(VLOOKUP($A40,入力用!$B$16:$U$85,7,FALSE)," ","　")))</f>
        <v/>
      </c>
      <c r="H40" s="241" t="str">
        <f>IF(VLOOKUP($A40,入力用!$B$16:$U$85,20,FALSE)="","",VLOOKUP($A40,入力用!$B$16:$U$85,10,FALSE))</f>
        <v/>
      </c>
      <c r="I40" s="241" t="str">
        <f>IF(VLOOKUP($A40,入力用!$B$16:$U$85,20,FALSE)="","",ASC(VLOOKUP($A40,入力用!$B$16:$U$85,11,FALSE)))</f>
        <v/>
      </c>
      <c r="J40" s="241" t="str">
        <f>IF(VLOOKUP($A40,入力用!$B$16:$U$85,20,FALSE)="","",VALUE(ASC(VLOOKUP($A40,入力用!$B$16:$U$85,12,FALSE))))</f>
        <v/>
      </c>
      <c r="K40" s="241" t="str">
        <f>IF(VLOOKUP($A40,入力用!$B$16:$U$85,20,FALSE)="","",VLOOKUP($A40,入力用!$B$16:$U$85,13,FALSE))</f>
        <v/>
      </c>
      <c r="L40" s="241" t="str">
        <f>IF(VLOOKUP($A40,入力用!$B$16:$U$85,20,FALSE)="","",VLOOKUP($A40,入力用!$B$16:$U$85,14,FALSE))</f>
        <v/>
      </c>
    </row>
    <row r="41" spans="1:12">
      <c r="A41">
        <v>36</v>
      </c>
      <c r="B41" s="241" t="str">
        <f>IF(VLOOKUP($A41,入力用!$B$16:$U$85,20,FALSE)="","",入力用!$C$8)</f>
        <v/>
      </c>
      <c r="C41" s="241"/>
      <c r="D41" s="241" t="str">
        <f>IF(VLOOKUP($A41,入力用!$B$16:$U$85,20,FALSE)="","",ASC(VLOOKUP($A41,入力用!$B$16:$U$85,2,FALSE)))</f>
        <v/>
      </c>
      <c r="E41" s="241" t="str">
        <f>IF(VLOOKUP($A41,入力用!$B$16:$U$85,20,FALSE)="","",VALUE(ASC(VLOOKUP($A41,入力用!$B$16:$U$85,3,FALSE))))</f>
        <v/>
      </c>
      <c r="F41" s="241" t="str">
        <f>IF(VLOOKUP($A41,入力用!$B$16:$U$85,20,FALSE)="","",TRIM(SUBSTITUTE(VLOOKUP($A41,入力用!$B$16:$U$85,4,FALSE)," ","　")))</f>
        <v/>
      </c>
      <c r="G41" s="241" t="str">
        <f>IF(VLOOKUP($A41,入力用!$B$16:$U$85,20,FALSE)="","",TRIM(SUBSTITUTE(VLOOKUP($A41,入力用!$B$16:$U$85,7,FALSE)," ","　")))</f>
        <v/>
      </c>
      <c r="H41" s="241" t="str">
        <f>IF(VLOOKUP($A41,入力用!$B$16:$U$85,20,FALSE)="","",VLOOKUP($A41,入力用!$B$16:$U$85,10,FALSE))</f>
        <v/>
      </c>
      <c r="I41" s="241" t="str">
        <f>IF(VLOOKUP($A41,入力用!$B$16:$U$85,20,FALSE)="","",ASC(VLOOKUP($A41,入力用!$B$16:$U$85,11,FALSE)))</f>
        <v/>
      </c>
      <c r="J41" s="241" t="str">
        <f>IF(VLOOKUP($A41,入力用!$B$16:$U$85,20,FALSE)="","",VALUE(ASC(VLOOKUP($A41,入力用!$B$16:$U$85,12,FALSE))))</f>
        <v/>
      </c>
      <c r="K41" s="241" t="str">
        <f>IF(VLOOKUP($A41,入力用!$B$16:$U$85,20,FALSE)="","",VLOOKUP($A41,入力用!$B$16:$U$85,13,FALSE))</f>
        <v/>
      </c>
      <c r="L41" s="241" t="str">
        <f>IF(VLOOKUP($A41,入力用!$B$16:$U$85,20,FALSE)="","",VLOOKUP($A41,入力用!$B$16:$U$85,14,FALSE))</f>
        <v/>
      </c>
    </row>
    <row r="42" spans="1:12">
      <c r="A42">
        <v>37</v>
      </c>
      <c r="B42" s="241" t="str">
        <f>IF(VLOOKUP($A42,入力用!$B$16:$U$85,20,FALSE)="","",入力用!$C$8)</f>
        <v/>
      </c>
      <c r="C42" s="241"/>
      <c r="D42" s="241" t="str">
        <f>IF(VLOOKUP($A42,入力用!$B$16:$U$85,20,FALSE)="","",ASC(VLOOKUP($A42,入力用!$B$16:$U$85,2,FALSE)))</f>
        <v/>
      </c>
      <c r="E42" s="241" t="str">
        <f>IF(VLOOKUP($A42,入力用!$B$16:$U$85,20,FALSE)="","",VALUE(ASC(VLOOKUP($A42,入力用!$B$16:$U$85,3,FALSE))))</f>
        <v/>
      </c>
      <c r="F42" s="241" t="str">
        <f>IF(VLOOKUP($A42,入力用!$B$16:$U$85,20,FALSE)="","",TRIM(SUBSTITUTE(VLOOKUP($A42,入力用!$B$16:$U$85,4,FALSE)," ","　")))</f>
        <v/>
      </c>
      <c r="G42" s="241" t="str">
        <f>IF(VLOOKUP($A42,入力用!$B$16:$U$85,20,FALSE)="","",TRIM(SUBSTITUTE(VLOOKUP($A42,入力用!$B$16:$U$85,7,FALSE)," ","　")))</f>
        <v/>
      </c>
      <c r="H42" s="241" t="str">
        <f>IF(VLOOKUP($A42,入力用!$B$16:$U$85,20,FALSE)="","",VLOOKUP($A42,入力用!$B$16:$U$85,10,FALSE))</f>
        <v/>
      </c>
      <c r="I42" s="241" t="str">
        <f>IF(VLOOKUP($A42,入力用!$B$16:$U$85,20,FALSE)="","",ASC(VLOOKUP($A42,入力用!$B$16:$U$85,11,FALSE)))</f>
        <v/>
      </c>
      <c r="J42" s="241" t="str">
        <f>IF(VLOOKUP($A42,入力用!$B$16:$U$85,20,FALSE)="","",VALUE(ASC(VLOOKUP($A42,入力用!$B$16:$U$85,12,FALSE))))</f>
        <v/>
      </c>
      <c r="K42" s="241" t="str">
        <f>IF(VLOOKUP($A42,入力用!$B$16:$U$85,20,FALSE)="","",VLOOKUP($A42,入力用!$B$16:$U$85,13,FALSE))</f>
        <v/>
      </c>
      <c r="L42" s="241" t="str">
        <f>IF(VLOOKUP($A42,入力用!$B$16:$U$85,20,FALSE)="","",VLOOKUP($A42,入力用!$B$16:$U$85,14,FALSE))</f>
        <v/>
      </c>
    </row>
    <row r="43" spans="1:12">
      <c r="A43">
        <v>38</v>
      </c>
      <c r="B43" s="241" t="str">
        <f>IF(VLOOKUP($A43,入力用!$B$16:$U$85,20,FALSE)="","",入力用!$C$8)</f>
        <v/>
      </c>
      <c r="C43" s="241"/>
      <c r="D43" s="241" t="str">
        <f>IF(VLOOKUP($A43,入力用!$B$16:$U$85,20,FALSE)="","",ASC(VLOOKUP($A43,入力用!$B$16:$U$85,2,FALSE)))</f>
        <v/>
      </c>
      <c r="E43" s="241" t="str">
        <f>IF(VLOOKUP($A43,入力用!$B$16:$U$85,20,FALSE)="","",VALUE(ASC(VLOOKUP($A43,入力用!$B$16:$U$85,3,FALSE))))</f>
        <v/>
      </c>
      <c r="F43" s="241" t="str">
        <f>IF(VLOOKUP($A43,入力用!$B$16:$U$85,20,FALSE)="","",TRIM(SUBSTITUTE(VLOOKUP($A43,入力用!$B$16:$U$85,4,FALSE)," ","　")))</f>
        <v/>
      </c>
      <c r="G43" s="241" t="str">
        <f>IF(VLOOKUP($A43,入力用!$B$16:$U$85,20,FALSE)="","",TRIM(SUBSTITUTE(VLOOKUP($A43,入力用!$B$16:$U$85,7,FALSE)," ","　")))</f>
        <v/>
      </c>
      <c r="H43" s="241" t="str">
        <f>IF(VLOOKUP($A43,入力用!$B$16:$U$85,20,FALSE)="","",VLOOKUP($A43,入力用!$B$16:$U$85,10,FALSE))</f>
        <v/>
      </c>
      <c r="I43" s="241" t="str">
        <f>IF(VLOOKUP($A43,入力用!$B$16:$U$85,20,FALSE)="","",ASC(VLOOKUP($A43,入力用!$B$16:$U$85,11,FALSE)))</f>
        <v/>
      </c>
      <c r="J43" s="241" t="str">
        <f>IF(VLOOKUP($A43,入力用!$B$16:$U$85,20,FALSE)="","",VALUE(ASC(VLOOKUP($A43,入力用!$B$16:$U$85,12,FALSE))))</f>
        <v/>
      </c>
      <c r="K43" s="241" t="str">
        <f>IF(VLOOKUP($A43,入力用!$B$16:$U$85,20,FALSE)="","",VLOOKUP($A43,入力用!$B$16:$U$85,13,FALSE))</f>
        <v/>
      </c>
      <c r="L43" s="241" t="str">
        <f>IF(VLOOKUP($A43,入力用!$B$16:$U$85,20,FALSE)="","",VLOOKUP($A43,入力用!$B$16:$U$85,14,FALSE))</f>
        <v/>
      </c>
    </row>
    <row r="44" spans="1:12">
      <c r="A44">
        <v>39</v>
      </c>
      <c r="B44" s="241" t="str">
        <f>IF(VLOOKUP($A44,入力用!$B$16:$U$85,20,FALSE)="","",入力用!$C$8)</f>
        <v/>
      </c>
      <c r="C44" s="241"/>
      <c r="D44" s="241" t="str">
        <f>IF(VLOOKUP($A44,入力用!$B$16:$U$85,20,FALSE)="","",ASC(VLOOKUP($A44,入力用!$B$16:$U$85,2,FALSE)))</f>
        <v/>
      </c>
      <c r="E44" s="241" t="str">
        <f>IF(VLOOKUP($A44,入力用!$B$16:$U$85,20,FALSE)="","",VALUE(ASC(VLOOKUP($A44,入力用!$B$16:$U$85,3,FALSE))))</f>
        <v/>
      </c>
      <c r="F44" s="241" t="str">
        <f>IF(VLOOKUP($A44,入力用!$B$16:$U$85,20,FALSE)="","",TRIM(SUBSTITUTE(VLOOKUP($A44,入力用!$B$16:$U$85,4,FALSE)," ","　")))</f>
        <v/>
      </c>
      <c r="G44" s="241" t="str">
        <f>IF(VLOOKUP($A44,入力用!$B$16:$U$85,20,FALSE)="","",TRIM(SUBSTITUTE(VLOOKUP($A44,入力用!$B$16:$U$85,7,FALSE)," ","　")))</f>
        <v/>
      </c>
      <c r="H44" s="241" t="str">
        <f>IF(VLOOKUP($A44,入力用!$B$16:$U$85,20,FALSE)="","",VLOOKUP($A44,入力用!$B$16:$U$85,10,FALSE))</f>
        <v/>
      </c>
      <c r="I44" s="241" t="str">
        <f>IF(VLOOKUP($A44,入力用!$B$16:$U$85,20,FALSE)="","",ASC(VLOOKUP($A44,入力用!$B$16:$U$85,11,FALSE)))</f>
        <v/>
      </c>
      <c r="J44" s="241" t="str">
        <f>IF(VLOOKUP($A44,入力用!$B$16:$U$85,20,FALSE)="","",VALUE(ASC(VLOOKUP($A44,入力用!$B$16:$U$85,12,FALSE))))</f>
        <v/>
      </c>
      <c r="K44" s="241" t="str">
        <f>IF(VLOOKUP($A44,入力用!$B$16:$U$85,20,FALSE)="","",VLOOKUP($A44,入力用!$B$16:$U$85,13,FALSE))</f>
        <v/>
      </c>
      <c r="L44" s="241" t="str">
        <f>IF(VLOOKUP($A44,入力用!$B$16:$U$85,20,FALSE)="","",VLOOKUP($A44,入力用!$B$16:$U$85,14,FALSE))</f>
        <v/>
      </c>
    </row>
    <row r="45" spans="1:12">
      <c r="A45">
        <v>40</v>
      </c>
      <c r="B45" s="241" t="str">
        <f>IF(VLOOKUP($A45,入力用!$B$16:$U$85,20,FALSE)="","",入力用!$C$8)</f>
        <v/>
      </c>
      <c r="C45" s="241"/>
      <c r="D45" s="241" t="str">
        <f>IF(VLOOKUP($A45,入力用!$B$16:$U$85,20,FALSE)="","",ASC(VLOOKUP($A45,入力用!$B$16:$U$85,2,FALSE)))</f>
        <v/>
      </c>
      <c r="E45" s="241" t="str">
        <f>IF(VLOOKUP($A45,入力用!$B$16:$U$85,20,FALSE)="","",VALUE(ASC(VLOOKUP($A45,入力用!$B$16:$U$85,3,FALSE))))</f>
        <v/>
      </c>
      <c r="F45" s="241" t="str">
        <f>IF(VLOOKUP($A45,入力用!$B$16:$U$85,20,FALSE)="","",TRIM(SUBSTITUTE(VLOOKUP($A45,入力用!$B$16:$U$85,4,FALSE)," ","　")))</f>
        <v/>
      </c>
      <c r="G45" s="241" t="str">
        <f>IF(VLOOKUP($A45,入力用!$B$16:$U$85,20,FALSE)="","",TRIM(SUBSTITUTE(VLOOKUP($A45,入力用!$B$16:$U$85,7,FALSE)," ","　")))</f>
        <v/>
      </c>
      <c r="H45" s="241" t="str">
        <f>IF(VLOOKUP($A45,入力用!$B$16:$U$85,20,FALSE)="","",VLOOKUP($A45,入力用!$B$16:$U$85,10,FALSE))</f>
        <v/>
      </c>
      <c r="I45" s="241" t="str">
        <f>IF(VLOOKUP($A45,入力用!$B$16:$U$85,20,FALSE)="","",ASC(VLOOKUP($A45,入力用!$B$16:$U$85,11,FALSE)))</f>
        <v/>
      </c>
      <c r="J45" s="241" t="str">
        <f>IF(VLOOKUP($A45,入力用!$B$16:$U$85,20,FALSE)="","",VALUE(ASC(VLOOKUP($A45,入力用!$B$16:$U$85,12,FALSE))))</f>
        <v/>
      </c>
      <c r="K45" s="241" t="str">
        <f>IF(VLOOKUP($A45,入力用!$B$16:$U$85,20,FALSE)="","",VLOOKUP($A45,入力用!$B$16:$U$85,13,FALSE))</f>
        <v/>
      </c>
      <c r="L45" s="241" t="str">
        <f>IF(VLOOKUP($A45,入力用!$B$16:$U$85,20,FALSE)="","",VLOOKUP($A45,入力用!$B$16:$U$85,14,FALSE))</f>
        <v/>
      </c>
    </row>
    <row r="46" spans="1:12">
      <c r="A46">
        <v>41</v>
      </c>
      <c r="B46" s="241" t="str">
        <f>IF(VLOOKUP($A46,入力用!$B$16:$U$85,20,FALSE)="","",入力用!$C$8)</f>
        <v/>
      </c>
      <c r="C46" s="241"/>
      <c r="D46" s="241" t="str">
        <f>IF(VLOOKUP($A46,入力用!$B$16:$U$85,20,FALSE)="","",ASC(VLOOKUP($A46,入力用!$B$16:$U$85,2,FALSE)))</f>
        <v/>
      </c>
      <c r="E46" s="241" t="str">
        <f>IF(VLOOKUP($A46,入力用!$B$16:$U$85,20,FALSE)="","",VALUE(ASC(VLOOKUP($A46,入力用!$B$16:$U$85,3,FALSE))))</f>
        <v/>
      </c>
      <c r="F46" s="241" t="str">
        <f>IF(VLOOKUP($A46,入力用!$B$16:$U$85,20,FALSE)="","",TRIM(SUBSTITUTE(VLOOKUP($A46,入力用!$B$16:$U$85,4,FALSE)," ","　")))</f>
        <v/>
      </c>
      <c r="G46" s="241" t="str">
        <f>IF(VLOOKUP($A46,入力用!$B$16:$U$85,20,FALSE)="","",TRIM(SUBSTITUTE(VLOOKUP($A46,入力用!$B$16:$U$85,7,FALSE)," ","　")))</f>
        <v/>
      </c>
      <c r="H46" s="241" t="str">
        <f>IF(VLOOKUP($A46,入力用!$B$16:$U$85,20,FALSE)="","",VLOOKUP($A46,入力用!$B$16:$U$85,10,FALSE))</f>
        <v/>
      </c>
      <c r="I46" s="241" t="str">
        <f>IF(VLOOKUP($A46,入力用!$B$16:$U$85,20,FALSE)="","",ASC(VLOOKUP($A46,入力用!$B$16:$U$85,11,FALSE)))</f>
        <v/>
      </c>
      <c r="J46" s="241" t="str">
        <f>IF(VLOOKUP($A46,入力用!$B$16:$U$85,20,FALSE)="","",VALUE(ASC(VLOOKUP($A46,入力用!$B$16:$U$85,12,FALSE))))</f>
        <v/>
      </c>
      <c r="K46" s="241" t="str">
        <f>IF(VLOOKUP($A46,入力用!$B$16:$U$85,20,FALSE)="","",VLOOKUP($A46,入力用!$B$16:$U$85,13,FALSE))</f>
        <v/>
      </c>
      <c r="L46" s="241" t="str">
        <f>IF(VLOOKUP($A46,入力用!$B$16:$U$85,20,FALSE)="","",VLOOKUP($A46,入力用!$B$16:$U$85,14,FALSE))</f>
        <v/>
      </c>
    </row>
    <row r="47" spans="1:12">
      <c r="A47">
        <v>42</v>
      </c>
      <c r="B47" s="241" t="str">
        <f>IF(VLOOKUP($A47,入力用!$B$16:$U$85,20,FALSE)="","",入力用!$C$8)</f>
        <v/>
      </c>
      <c r="C47" s="241"/>
      <c r="D47" s="241" t="str">
        <f>IF(VLOOKUP($A47,入力用!$B$16:$U$85,20,FALSE)="","",ASC(VLOOKUP($A47,入力用!$B$16:$U$85,2,FALSE)))</f>
        <v/>
      </c>
      <c r="E47" s="241" t="str">
        <f>IF(VLOOKUP($A47,入力用!$B$16:$U$85,20,FALSE)="","",VALUE(ASC(VLOOKUP($A47,入力用!$B$16:$U$85,3,FALSE))))</f>
        <v/>
      </c>
      <c r="F47" s="241" t="str">
        <f>IF(VLOOKUP($A47,入力用!$B$16:$U$85,20,FALSE)="","",TRIM(SUBSTITUTE(VLOOKUP($A47,入力用!$B$16:$U$85,4,FALSE)," ","　")))</f>
        <v/>
      </c>
      <c r="G47" s="241" t="str">
        <f>IF(VLOOKUP($A47,入力用!$B$16:$U$85,20,FALSE)="","",TRIM(SUBSTITUTE(VLOOKUP($A47,入力用!$B$16:$U$85,7,FALSE)," ","　")))</f>
        <v/>
      </c>
      <c r="H47" s="241" t="str">
        <f>IF(VLOOKUP($A47,入力用!$B$16:$U$85,20,FALSE)="","",VLOOKUP($A47,入力用!$B$16:$U$85,10,FALSE))</f>
        <v/>
      </c>
      <c r="I47" s="241" t="str">
        <f>IF(VLOOKUP($A47,入力用!$B$16:$U$85,20,FALSE)="","",ASC(VLOOKUP($A47,入力用!$B$16:$U$85,11,FALSE)))</f>
        <v/>
      </c>
      <c r="J47" s="241" t="str">
        <f>IF(VLOOKUP($A47,入力用!$B$16:$U$85,20,FALSE)="","",VALUE(ASC(VLOOKUP($A47,入力用!$B$16:$U$85,12,FALSE))))</f>
        <v/>
      </c>
      <c r="K47" s="241" t="str">
        <f>IF(VLOOKUP($A47,入力用!$B$16:$U$85,20,FALSE)="","",VLOOKUP($A47,入力用!$B$16:$U$85,13,FALSE))</f>
        <v/>
      </c>
      <c r="L47" s="241" t="str">
        <f>IF(VLOOKUP($A47,入力用!$B$16:$U$85,20,FALSE)="","",VLOOKUP($A47,入力用!$B$16:$U$85,14,FALSE))</f>
        <v/>
      </c>
    </row>
    <row r="48" spans="1:12">
      <c r="A48">
        <v>43</v>
      </c>
      <c r="B48" s="241" t="str">
        <f>IF(VLOOKUP($A48,入力用!$B$16:$U$85,20,FALSE)="","",入力用!$C$8)</f>
        <v/>
      </c>
      <c r="C48" s="241"/>
      <c r="D48" s="241" t="str">
        <f>IF(VLOOKUP($A48,入力用!$B$16:$U$85,20,FALSE)="","",ASC(VLOOKUP($A48,入力用!$B$16:$U$85,2,FALSE)))</f>
        <v/>
      </c>
      <c r="E48" s="241" t="str">
        <f>IF(VLOOKUP($A48,入力用!$B$16:$U$85,20,FALSE)="","",VALUE(ASC(VLOOKUP($A48,入力用!$B$16:$U$85,3,FALSE))))</f>
        <v/>
      </c>
      <c r="F48" s="241" t="str">
        <f>IF(VLOOKUP($A48,入力用!$B$16:$U$85,20,FALSE)="","",TRIM(SUBSTITUTE(VLOOKUP($A48,入力用!$B$16:$U$85,4,FALSE)," ","　")))</f>
        <v/>
      </c>
      <c r="G48" s="241" t="str">
        <f>IF(VLOOKUP($A48,入力用!$B$16:$U$85,20,FALSE)="","",TRIM(SUBSTITUTE(VLOOKUP($A48,入力用!$B$16:$U$85,7,FALSE)," ","　")))</f>
        <v/>
      </c>
      <c r="H48" s="241" t="str">
        <f>IF(VLOOKUP($A48,入力用!$B$16:$U$85,20,FALSE)="","",VLOOKUP($A48,入力用!$B$16:$U$85,10,FALSE))</f>
        <v/>
      </c>
      <c r="I48" s="241" t="str">
        <f>IF(VLOOKUP($A48,入力用!$B$16:$U$85,20,FALSE)="","",ASC(VLOOKUP($A48,入力用!$B$16:$U$85,11,FALSE)))</f>
        <v/>
      </c>
      <c r="J48" s="241" t="str">
        <f>IF(VLOOKUP($A48,入力用!$B$16:$U$85,20,FALSE)="","",VALUE(ASC(VLOOKUP($A48,入力用!$B$16:$U$85,12,FALSE))))</f>
        <v/>
      </c>
      <c r="K48" s="241" t="str">
        <f>IF(VLOOKUP($A48,入力用!$B$16:$U$85,20,FALSE)="","",VLOOKUP($A48,入力用!$B$16:$U$85,13,FALSE))</f>
        <v/>
      </c>
      <c r="L48" s="241" t="str">
        <f>IF(VLOOKUP($A48,入力用!$B$16:$U$85,20,FALSE)="","",VLOOKUP($A48,入力用!$B$16:$U$85,14,FALSE))</f>
        <v/>
      </c>
    </row>
    <row r="49" spans="1:12">
      <c r="A49">
        <v>44</v>
      </c>
      <c r="B49" s="241" t="str">
        <f>IF(VLOOKUP($A49,入力用!$B$16:$U$85,20,FALSE)="","",入力用!$C$8)</f>
        <v/>
      </c>
      <c r="C49" s="241"/>
      <c r="D49" s="241" t="str">
        <f>IF(VLOOKUP($A49,入力用!$B$16:$U$85,20,FALSE)="","",ASC(VLOOKUP($A49,入力用!$B$16:$U$85,2,FALSE)))</f>
        <v/>
      </c>
      <c r="E49" s="241" t="str">
        <f>IF(VLOOKUP($A49,入力用!$B$16:$U$85,20,FALSE)="","",VALUE(ASC(VLOOKUP($A49,入力用!$B$16:$U$85,3,FALSE))))</f>
        <v/>
      </c>
      <c r="F49" s="241" t="str">
        <f>IF(VLOOKUP($A49,入力用!$B$16:$U$85,20,FALSE)="","",TRIM(SUBSTITUTE(VLOOKUP($A49,入力用!$B$16:$U$85,4,FALSE)," ","　")))</f>
        <v/>
      </c>
      <c r="G49" s="241" t="str">
        <f>IF(VLOOKUP($A49,入力用!$B$16:$U$85,20,FALSE)="","",TRIM(SUBSTITUTE(VLOOKUP($A49,入力用!$B$16:$U$85,7,FALSE)," ","　")))</f>
        <v/>
      </c>
      <c r="H49" s="241" t="str">
        <f>IF(VLOOKUP($A49,入力用!$B$16:$U$85,20,FALSE)="","",VLOOKUP($A49,入力用!$B$16:$U$85,10,FALSE))</f>
        <v/>
      </c>
      <c r="I49" s="241" t="str">
        <f>IF(VLOOKUP($A49,入力用!$B$16:$U$85,20,FALSE)="","",ASC(VLOOKUP($A49,入力用!$B$16:$U$85,11,FALSE)))</f>
        <v/>
      </c>
      <c r="J49" s="241" t="str">
        <f>IF(VLOOKUP($A49,入力用!$B$16:$U$85,20,FALSE)="","",VALUE(ASC(VLOOKUP($A49,入力用!$B$16:$U$85,12,FALSE))))</f>
        <v/>
      </c>
      <c r="K49" s="241" t="str">
        <f>IF(VLOOKUP($A49,入力用!$B$16:$U$85,20,FALSE)="","",VLOOKUP($A49,入力用!$B$16:$U$85,13,FALSE))</f>
        <v/>
      </c>
      <c r="L49" s="241" t="str">
        <f>IF(VLOOKUP($A49,入力用!$B$16:$U$85,20,FALSE)="","",VLOOKUP($A49,入力用!$B$16:$U$85,14,FALSE))</f>
        <v/>
      </c>
    </row>
    <row r="50" spans="1:12">
      <c r="A50">
        <v>45</v>
      </c>
      <c r="B50" s="241" t="str">
        <f>IF(VLOOKUP($A50,入力用!$B$16:$U$85,20,FALSE)="","",入力用!$C$8)</f>
        <v/>
      </c>
      <c r="C50" s="241"/>
      <c r="D50" s="241" t="str">
        <f>IF(VLOOKUP($A50,入力用!$B$16:$U$85,20,FALSE)="","",ASC(VLOOKUP($A50,入力用!$B$16:$U$85,2,FALSE)))</f>
        <v/>
      </c>
      <c r="E50" s="241" t="str">
        <f>IF(VLOOKUP($A50,入力用!$B$16:$U$85,20,FALSE)="","",VALUE(ASC(VLOOKUP($A50,入力用!$B$16:$U$85,3,FALSE))))</f>
        <v/>
      </c>
      <c r="F50" s="241" t="str">
        <f>IF(VLOOKUP($A50,入力用!$B$16:$U$85,20,FALSE)="","",TRIM(SUBSTITUTE(VLOOKUP($A50,入力用!$B$16:$U$85,4,FALSE)," ","　")))</f>
        <v/>
      </c>
      <c r="G50" s="241" t="str">
        <f>IF(VLOOKUP($A50,入力用!$B$16:$U$85,20,FALSE)="","",TRIM(SUBSTITUTE(VLOOKUP($A50,入力用!$B$16:$U$85,7,FALSE)," ","　")))</f>
        <v/>
      </c>
      <c r="H50" s="241" t="str">
        <f>IF(VLOOKUP($A50,入力用!$B$16:$U$85,20,FALSE)="","",VLOOKUP($A50,入力用!$B$16:$U$85,10,FALSE))</f>
        <v/>
      </c>
      <c r="I50" s="241" t="str">
        <f>IF(VLOOKUP($A50,入力用!$B$16:$U$85,20,FALSE)="","",ASC(VLOOKUP($A50,入力用!$B$16:$U$85,11,FALSE)))</f>
        <v/>
      </c>
      <c r="J50" s="241" t="str">
        <f>IF(VLOOKUP($A50,入力用!$B$16:$U$85,20,FALSE)="","",VALUE(ASC(VLOOKUP($A50,入力用!$B$16:$U$85,12,FALSE))))</f>
        <v/>
      </c>
      <c r="K50" s="241" t="str">
        <f>IF(VLOOKUP($A50,入力用!$B$16:$U$85,20,FALSE)="","",VLOOKUP($A50,入力用!$B$16:$U$85,13,FALSE))</f>
        <v/>
      </c>
      <c r="L50" s="241" t="str">
        <f>IF(VLOOKUP($A50,入力用!$B$16:$U$85,20,FALSE)="","",VLOOKUP($A50,入力用!$B$16:$U$85,14,FALSE))</f>
        <v/>
      </c>
    </row>
    <row r="51" spans="1:12">
      <c r="A51">
        <v>46</v>
      </c>
      <c r="B51" s="241" t="str">
        <f>IF(VLOOKUP($A51,入力用!$B$16:$U$85,20,FALSE)="","",入力用!$C$8)</f>
        <v/>
      </c>
      <c r="C51" s="241"/>
      <c r="D51" s="241" t="str">
        <f>IF(VLOOKUP($A51,入力用!$B$16:$U$85,20,FALSE)="","",ASC(VLOOKUP($A51,入力用!$B$16:$U$85,2,FALSE)))</f>
        <v/>
      </c>
      <c r="E51" s="241" t="str">
        <f>IF(VLOOKUP($A51,入力用!$B$16:$U$85,20,FALSE)="","",VALUE(ASC(VLOOKUP($A51,入力用!$B$16:$U$85,3,FALSE))))</f>
        <v/>
      </c>
      <c r="F51" s="241" t="str">
        <f>IF(VLOOKUP($A51,入力用!$B$16:$U$85,20,FALSE)="","",TRIM(SUBSTITUTE(VLOOKUP($A51,入力用!$B$16:$U$85,4,FALSE)," ","　")))</f>
        <v/>
      </c>
      <c r="G51" s="241" t="str">
        <f>IF(VLOOKUP($A51,入力用!$B$16:$U$85,20,FALSE)="","",TRIM(SUBSTITUTE(VLOOKUP($A51,入力用!$B$16:$U$85,7,FALSE)," ","　")))</f>
        <v/>
      </c>
      <c r="H51" s="241" t="str">
        <f>IF(VLOOKUP($A51,入力用!$B$16:$U$85,20,FALSE)="","",VLOOKUP($A51,入力用!$B$16:$U$85,10,FALSE))</f>
        <v/>
      </c>
      <c r="I51" s="241" t="str">
        <f>IF(VLOOKUP($A51,入力用!$B$16:$U$85,20,FALSE)="","",ASC(VLOOKUP($A51,入力用!$B$16:$U$85,11,FALSE)))</f>
        <v/>
      </c>
      <c r="J51" s="241" t="str">
        <f>IF(VLOOKUP($A51,入力用!$B$16:$U$85,20,FALSE)="","",VALUE(ASC(VLOOKUP($A51,入力用!$B$16:$U$85,12,FALSE))))</f>
        <v/>
      </c>
      <c r="K51" s="241" t="str">
        <f>IF(VLOOKUP($A51,入力用!$B$16:$U$85,20,FALSE)="","",VLOOKUP($A51,入力用!$B$16:$U$85,13,FALSE))</f>
        <v/>
      </c>
      <c r="L51" s="241" t="str">
        <f>IF(VLOOKUP($A51,入力用!$B$16:$U$85,20,FALSE)="","",VLOOKUP($A51,入力用!$B$16:$U$85,14,FALSE))</f>
        <v/>
      </c>
    </row>
    <row r="52" spans="1:12">
      <c r="A52">
        <v>47</v>
      </c>
      <c r="B52" s="241" t="str">
        <f>IF(VLOOKUP($A52,入力用!$B$16:$U$85,20,FALSE)="","",入力用!$C$8)</f>
        <v/>
      </c>
      <c r="C52" s="241"/>
      <c r="D52" s="241" t="str">
        <f>IF(VLOOKUP($A52,入力用!$B$16:$U$85,20,FALSE)="","",ASC(VLOOKUP($A52,入力用!$B$16:$U$85,2,FALSE)))</f>
        <v/>
      </c>
      <c r="E52" s="241" t="str">
        <f>IF(VLOOKUP($A52,入力用!$B$16:$U$85,20,FALSE)="","",VALUE(ASC(VLOOKUP($A52,入力用!$B$16:$U$85,3,FALSE))))</f>
        <v/>
      </c>
      <c r="F52" s="241" t="str">
        <f>IF(VLOOKUP($A52,入力用!$B$16:$U$85,20,FALSE)="","",TRIM(SUBSTITUTE(VLOOKUP($A52,入力用!$B$16:$U$85,4,FALSE)," ","　")))</f>
        <v/>
      </c>
      <c r="G52" s="241" t="str">
        <f>IF(VLOOKUP($A52,入力用!$B$16:$U$85,20,FALSE)="","",TRIM(SUBSTITUTE(VLOOKUP($A52,入力用!$B$16:$U$85,7,FALSE)," ","　")))</f>
        <v/>
      </c>
      <c r="H52" s="241" t="str">
        <f>IF(VLOOKUP($A52,入力用!$B$16:$U$85,20,FALSE)="","",VLOOKUP($A52,入力用!$B$16:$U$85,10,FALSE))</f>
        <v/>
      </c>
      <c r="I52" s="241" t="str">
        <f>IF(VLOOKUP($A52,入力用!$B$16:$U$85,20,FALSE)="","",ASC(VLOOKUP($A52,入力用!$B$16:$U$85,11,FALSE)))</f>
        <v/>
      </c>
      <c r="J52" s="241" t="str">
        <f>IF(VLOOKUP($A52,入力用!$B$16:$U$85,20,FALSE)="","",VALUE(ASC(VLOOKUP($A52,入力用!$B$16:$U$85,12,FALSE))))</f>
        <v/>
      </c>
      <c r="K52" s="241" t="str">
        <f>IF(VLOOKUP($A52,入力用!$B$16:$U$85,20,FALSE)="","",VLOOKUP($A52,入力用!$B$16:$U$85,13,FALSE))</f>
        <v/>
      </c>
      <c r="L52" s="241" t="str">
        <f>IF(VLOOKUP($A52,入力用!$B$16:$U$85,20,FALSE)="","",VLOOKUP($A52,入力用!$B$16:$U$85,14,FALSE))</f>
        <v/>
      </c>
    </row>
    <row r="53" spans="1:12">
      <c r="A53">
        <v>48</v>
      </c>
      <c r="B53" s="241" t="str">
        <f>IF(VLOOKUP($A53,入力用!$B$16:$U$85,20,FALSE)="","",入力用!$C$8)</f>
        <v/>
      </c>
      <c r="C53" s="241"/>
      <c r="D53" s="241" t="str">
        <f>IF(VLOOKUP($A53,入力用!$B$16:$U$85,20,FALSE)="","",ASC(VLOOKUP($A53,入力用!$B$16:$U$85,2,FALSE)))</f>
        <v/>
      </c>
      <c r="E53" s="241" t="str">
        <f>IF(VLOOKUP($A53,入力用!$B$16:$U$85,20,FALSE)="","",VALUE(ASC(VLOOKUP($A53,入力用!$B$16:$U$85,3,FALSE))))</f>
        <v/>
      </c>
      <c r="F53" s="241" t="str">
        <f>IF(VLOOKUP($A53,入力用!$B$16:$U$85,20,FALSE)="","",TRIM(SUBSTITUTE(VLOOKUP($A53,入力用!$B$16:$U$85,4,FALSE)," ","　")))</f>
        <v/>
      </c>
      <c r="G53" s="241" t="str">
        <f>IF(VLOOKUP($A53,入力用!$B$16:$U$85,20,FALSE)="","",TRIM(SUBSTITUTE(VLOOKUP($A53,入力用!$B$16:$U$85,7,FALSE)," ","　")))</f>
        <v/>
      </c>
      <c r="H53" s="241" t="str">
        <f>IF(VLOOKUP($A53,入力用!$B$16:$U$85,20,FALSE)="","",VLOOKUP($A53,入力用!$B$16:$U$85,10,FALSE))</f>
        <v/>
      </c>
      <c r="I53" s="241" t="str">
        <f>IF(VLOOKUP($A53,入力用!$B$16:$U$85,20,FALSE)="","",ASC(VLOOKUP($A53,入力用!$B$16:$U$85,11,FALSE)))</f>
        <v/>
      </c>
      <c r="J53" s="241" t="str">
        <f>IF(VLOOKUP($A53,入力用!$B$16:$U$85,20,FALSE)="","",VALUE(ASC(VLOOKUP($A53,入力用!$B$16:$U$85,12,FALSE))))</f>
        <v/>
      </c>
      <c r="K53" s="241" t="str">
        <f>IF(VLOOKUP($A53,入力用!$B$16:$U$85,20,FALSE)="","",VLOOKUP($A53,入力用!$B$16:$U$85,13,FALSE))</f>
        <v/>
      </c>
      <c r="L53" s="241" t="str">
        <f>IF(VLOOKUP($A53,入力用!$B$16:$U$85,20,FALSE)="","",VLOOKUP($A53,入力用!$B$16:$U$85,14,FALSE))</f>
        <v/>
      </c>
    </row>
    <row r="54" spans="1:12">
      <c r="A54">
        <v>49</v>
      </c>
      <c r="B54" s="241" t="str">
        <f>IF(VLOOKUP($A54,入力用!$B$16:$U$85,20,FALSE)="","",入力用!$C$8)</f>
        <v/>
      </c>
      <c r="C54" s="241"/>
      <c r="D54" s="241" t="str">
        <f>IF(VLOOKUP($A54,入力用!$B$16:$U$85,20,FALSE)="","",ASC(VLOOKUP($A54,入力用!$B$16:$U$85,2,FALSE)))</f>
        <v/>
      </c>
      <c r="E54" s="241" t="str">
        <f>IF(VLOOKUP($A54,入力用!$B$16:$U$85,20,FALSE)="","",VALUE(ASC(VLOOKUP($A54,入力用!$B$16:$U$85,3,FALSE))))</f>
        <v/>
      </c>
      <c r="F54" s="241" t="str">
        <f>IF(VLOOKUP($A54,入力用!$B$16:$U$85,20,FALSE)="","",TRIM(SUBSTITUTE(VLOOKUP($A54,入力用!$B$16:$U$85,4,FALSE)," ","　")))</f>
        <v/>
      </c>
      <c r="G54" s="241" t="str">
        <f>IF(VLOOKUP($A54,入力用!$B$16:$U$85,20,FALSE)="","",TRIM(SUBSTITUTE(VLOOKUP($A54,入力用!$B$16:$U$85,7,FALSE)," ","　")))</f>
        <v/>
      </c>
      <c r="H54" s="241" t="str">
        <f>IF(VLOOKUP($A54,入力用!$B$16:$U$85,20,FALSE)="","",VLOOKUP($A54,入力用!$B$16:$U$85,10,FALSE))</f>
        <v/>
      </c>
      <c r="I54" s="241" t="str">
        <f>IF(VLOOKUP($A54,入力用!$B$16:$U$85,20,FALSE)="","",ASC(VLOOKUP($A54,入力用!$B$16:$U$85,11,FALSE)))</f>
        <v/>
      </c>
      <c r="J54" s="241" t="str">
        <f>IF(VLOOKUP($A54,入力用!$B$16:$U$85,20,FALSE)="","",VALUE(ASC(VLOOKUP($A54,入力用!$B$16:$U$85,12,FALSE))))</f>
        <v/>
      </c>
      <c r="K54" s="241" t="str">
        <f>IF(VLOOKUP($A54,入力用!$B$16:$U$85,20,FALSE)="","",VLOOKUP($A54,入力用!$B$16:$U$85,13,FALSE))</f>
        <v/>
      </c>
      <c r="L54" s="241" t="str">
        <f>IF(VLOOKUP($A54,入力用!$B$16:$U$85,20,FALSE)="","",VLOOKUP($A54,入力用!$B$16:$U$85,14,FALSE))</f>
        <v/>
      </c>
    </row>
    <row r="55" spans="1:12">
      <c r="A55">
        <v>50</v>
      </c>
      <c r="B55" s="241" t="str">
        <f>IF(VLOOKUP($A55,入力用!$B$16:$U$85,20,FALSE)="","",入力用!$C$8)</f>
        <v/>
      </c>
      <c r="C55" s="241"/>
      <c r="D55" s="241" t="str">
        <f>IF(VLOOKUP($A55,入力用!$B$16:$U$85,20,FALSE)="","",ASC(VLOOKUP($A55,入力用!$B$16:$U$85,2,FALSE)))</f>
        <v/>
      </c>
      <c r="E55" s="241" t="str">
        <f>IF(VLOOKUP($A55,入力用!$B$16:$U$85,20,FALSE)="","",VALUE(ASC(VLOOKUP($A55,入力用!$B$16:$U$85,3,FALSE))))</f>
        <v/>
      </c>
      <c r="F55" s="241" t="str">
        <f>IF(VLOOKUP($A55,入力用!$B$16:$U$85,20,FALSE)="","",TRIM(SUBSTITUTE(VLOOKUP($A55,入力用!$B$16:$U$85,4,FALSE)," ","　")))</f>
        <v/>
      </c>
      <c r="G55" s="241" t="str">
        <f>IF(VLOOKUP($A55,入力用!$B$16:$U$85,20,FALSE)="","",TRIM(SUBSTITUTE(VLOOKUP($A55,入力用!$B$16:$U$85,7,FALSE)," ","　")))</f>
        <v/>
      </c>
      <c r="H55" s="241" t="str">
        <f>IF(VLOOKUP($A55,入力用!$B$16:$U$85,20,FALSE)="","",VLOOKUP($A55,入力用!$B$16:$U$85,10,FALSE))</f>
        <v/>
      </c>
      <c r="I55" s="241" t="str">
        <f>IF(VLOOKUP($A55,入力用!$B$16:$U$85,20,FALSE)="","",ASC(VLOOKUP($A55,入力用!$B$16:$U$85,11,FALSE)))</f>
        <v/>
      </c>
      <c r="J55" s="241" t="str">
        <f>IF(VLOOKUP($A55,入力用!$B$16:$U$85,20,FALSE)="","",VALUE(ASC(VLOOKUP($A55,入力用!$B$16:$U$85,12,FALSE))))</f>
        <v/>
      </c>
      <c r="K55" s="241" t="str">
        <f>IF(VLOOKUP($A55,入力用!$B$16:$U$85,20,FALSE)="","",VLOOKUP($A55,入力用!$B$16:$U$85,13,FALSE))</f>
        <v/>
      </c>
      <c r="L55" s="241" t="str">
        <f>IF(VLOOKUP($A55,入力用!$B$16:$U$85,20,FALSE)="","",VLOOKUP($A55,入力用!$B$16:$U$85,14,FALSE))</f>
        <v/>
      </c>
    </row>
    <row r="56" spans="1:12">
      <c r="A56">
        <v>51</v>
      </c>
      <c r="B56" s="241" t="str">
        <f>IF(VLOOKUP($A56,入力用!$B$16:$U$85,20,FALSE)="","",入力用!$C$8)</f>
        <v/>
      </c>
      <c r="C56" s="241"/>
      <c r="D56" s="241" t="str">
        <f>IF(VLOOKUP($A56,入力用!$B$16:$U$85,20,FALSE)="","",ASC(VLOOKUP($A56,入力用!$B$16:$U$85,2,FALSE)))</f>
        <v/>
      </c>
      <c r="E56" s="241" t="str">
        <f>IF(VLOOKUP($A56,入力用!$B$16:$U$85,20,FALSE)="","",VALUE(ASC(VLOOKUP($A56,入力用!$B$16:$U$85,3,FALSE))))</f>
        <v/>
      </c>
      <c r="F56" s="241" t="str">
        <f>IF(VLOOKUP($A56,入力用!$B$16:$U$85,20,FALSE)="","",TRIM(SUBSTITUTE(VLOOKUP($A56,入力用!$B$16:$U$85,4,FALSE)," ","　")))</f>
        <v/>
      </c>
      <c r="G56" s="241" t="str">
        <f>IF(VLOOKUP($A56,入力用!$B$16:$U$85,20,FALSE)="","",TRIM(SUBSTITUTE(VLOOKUP($A56,入力用!$B$16:$U$85,7,FALSE)," ","　")))</f>
        <v/>
      </c>
      <c r="H56" s="241" t="str">
        <f>IF(VLOOKUP($A56,入力用!$B$16:$U$85,20,FALSE)="","",VLOOKUP($A56,入力用!$B$16:$U$85,10,FALSE))</f>
        <v/>
      </c>
      <c r="I56" s="241" t="str">
        <f>IF(VLOOKUP($A56,入力用!$B$16:$U$85,20,FALSE)="","",ASC(VLOOKUP($A56,入力用!$B$16:$U$85,11,FALSE)))</f>
        <v/>
      </c>
      <c r="J56" s="241" t="str">
        <f>IF(VLOOKUP($A56,入力用!$B$16:$U$85,20,FALSE)="","",VALUE(ASC(VLOOKUP($A56,入力用!$B$16:$U$85,12,FALSE))))</f>
        <v/>
      </c>
      <c r="K56" s="241" t="str">
        <f>IF(VLOOKUP($A56,入力用!$B$16:$U$85,20,FALSE)="","",VLOOKUP($A56,入力用!$B$16:$U$85,13,FALSE))</f>
        <v/>
      </c>
      <c r="L56" s="241" t="str">
        <f>IF(VLOOKUP($A56,入力用!$B$16:$U$85,20,FALSE)="","",VLOOKUP($A56,入力用!$B$16:$U$85,14,FALSE))</f>
        <v/>
      </c>
    </row>
    <row r="57" spans="1:12">
      <c r="A57">
        <v>52</v>
      </c>
      <c r="B57" s="241" t="str">
        <f>IF(VLOOKUP($A57,入力用!$B$16:$U$85,20,FALSE)="","",入力用!$C$8)</f>
        <v/>
      </c>
      <c r="C57" s="241"/>
      <c r="D57" s="241" t="str">
        <f>IF(VLOOKUP($A57,入力用!$B$16:$U$85,20,FALSE)="","",ASC(VLOOKUP($A57,入力用!$B$16:$U$85,2,FALSE)))</f>
        <v/>
      </c>
      <c r="E57" s="241" t="str">
        <f>IF(VLOOKUP($A57,入力用!$B$16:$U$85,20,FALSE)="","",VALUE(ASC(VLOOKUP($A57,入力用!$B$16:$U$85,3,FALSE))))</f>
        <v/>
      </c>
      <c r="F57" s="241" t="str">
        <f>IF(VLOOKUP($A57,入力用!$B$16:$U$85,20,FALSE)="","",TRIM(SUBSTITUTE(VLOOKUP($A57,入力用!$B$16:$U$85,4,FALSE)," ","　")))</f>
        <v/>
      </c>
      <c r="G57" s="241" t="str">
        <f>IF(VLOOKUP($A57,入力用!$B$16:$U$85,20,FALSE)="","",TRIM(SUBSTITUTE(VLOOKUP($A57,入力用!$B$16:$U$85,7,FALSE)," ","　")))</f>
        <v/>
      </c>
      <c r="H57" s="241" t="str">
        <f>IF(VLOOKUP($A57,入力用!$B$16:$U$85,20,FALSE)="","",VLOOKUP($A57,入力用!$B$16:$U$85,10,FALSE))</f>
        <v/>
      </c>
      <c r="I57" s="241" t="str">
        <f>IF(VLOOKUP($A57,入力用!$B$16:$U$85,20,FALSE)="","",ASC(VLOOKUP($A57,入力用!$B$16:$U$85,11,FALSE)))</f>
        <v/>
      </c>
      <c r="J57" s="241" t="str">
        <f>IF(VLOOKUP($A57,入力用!$B$16:$U$85,20,FALSE)="","",VALUE(ASC(VLOOKUP($A57,入力用!$B$16:$U$85,12,FALSE))))</f>
        <v/>
      </c>
      <c r="K57" s="241" t="str">
        <f>IF(VLOOKUP($A57,入力用!$B$16:$U$85,20,FALSE)="","",VLOOKUP($A57,入力用!$B$16:$U$85,13,FALSE))</f>
        <v/>
      </c>
      <c r="L57" s="241" t="str">
        <f>IF(VLOOKUP($A57,入力用!$B$16:$U$85,20,FALSE)="","",VLOOKUP($A57,入力用!$B$16:$U$85,14,FALSE))</f>
        <v/>
      </c>
    </row>
    <row r="58" spans="1:12">
      <c r="A58">
        <v>53</v>
      </c>
      <c r="B58" s="241" t="str">
        <f>IF(VLOOKUP($A58,入力用!$B$16:$U$85,20,FALSE)="","",入力用!$C$8)</f>
        <v/>
      </c>
      <c r="C58" s="241"/>
      <c r="D58" s="241" t="str">
        <f>IF(VLOOKUP($A58,入力用!$B$16:$U$85,20,FALSE)="","",ASC(VLOOKUP($A58,入力用!$B$16:$U$85,2,FALSE)))</f>
        <v/>
      </c>
      <c r="E58" s="241" t="str">
        <f>IF(VLOOKUP($A58,入力用!$B$16:$U$85,20,FALSE)="","",VALUE(ASC(VLOOKUP($A58,入力用!$B$16:$U$85,3,FALSE))))</f>
        <v/>
      </c>
      <c r="F58" s="241" t="str">
        <f>IF(VLOOKUP($A58,入力用!$B$16:$U$85,20,FALSE)="","",TRIM(SUBSTITUTE(VLOOKUP($A58,入力用!$B$16:$U$85,4,FALSE)," ","　")))</f>
        <v/>
      </c>
      <c r="G58" s="241" t="str">
        <f>IF(VLOOKUP($A58,入力用!$B$16:$U$85,20,FALSE)="","",TRIM(SUBSTITUTE(VLOOKUP($A58,入力用!$B$16:$U$85,7,FALSE)," ","　")))</f>
        <v/>
      </c>
      <c r="H58" s="241" t="str">
        <f>IF(VLOOKUP($A58,入力用!$B$16:$U$85,20,FALSE)="","",VLOOKUP($A58,入力用!$B$16:$U$85,10,FALSE))</f>
        <v/>
      </c>
      <c r="I58" s="241" t="str">
        <f>IF(VLOOKUP($A58,入力用!$B$16:$U$85,20,FALSE)="","",ASC(VLOOKUP($A58,入力用!$B$16:$U$85,11,FALSE)))</f>
        <v/>
      </c>
      <c r="J58" s="241" t="str">
        <f>IF(VLOOKUP($A58,入力用!$B$16:$U$85,20,FALSE)="","",VALUE(ASC(VLOOKUP($A58,入力用!$B$16:$U$85,12,FALSE))))</f>
        <v/>
      </c>
      <c r="K58" s="241" t="str">
        <f>IF(VLOOKUP($A58,入力用!$B$16:$U$85,20,FALSE)="","",VLOOKUP($A58,入力用!$B$16:$U$85,13,FALSE))</f>
        <v/>
      </c>
      <c r="L58" s="241" t="str">
        <f>IF(VLOOKUP($A58,入力用!$B$16:$U$85,20,FALSE)="","",VLOOKUP($A58,入力用!$B$16:$U$85,14,FALSE))</f>
        <v/>
      </c>
    </row>
    <row r="59" spans="1:12">
      <c r="A59">
        <v>54</v>
      </c>
      <c r="B59" s="241" t="str">
        <f>IF(VLOOKUP($A59,入力用!$B$16:$U$85,20,FALSE)="","",入力用!$C$8)</f>
        <v/>
      </c>
      <c r="C59" s="241"/>
      <c r="D59" s="241" t="str">
        <f>IF(VLOOKUP($A59,入力用!$B$16:$U$85,20,FALSE)="","",ASC(VLOOKUP($A59,入力用!$B$16:$U$85,2,FALSE)))</f>
        <v/>
      </c>
      <c r="E59" s="241" t="str">
        <f>IF(VLOOKUP($A59,入力用!$B$16:$U$85,20,FALSE)="","",VALUE(ASC(VLOOKUP($A59,入力用!$B$16:$U$85,3,FALSE))))</f>
        <v/>
      </c>
      <c r="F59" s="241" t="str">
        <f>IF(VLOOKUP($A59,入力用!$B$16:$U$85,20,FALSE)="","",TRIM(SUBSTITUTE(VLOOKUP($A59,入力用!$B$16:$U$85,4,FALSE)," ","　")))</f>
        <v/>
      </c>
      <c r="G59" s="241" t="str">
        <f>IF(VLOOKUP($A59,入力用!$B$16:$U$85,20,FALSE)="","",TRIM(SUBSTITUTE(VLOOKUP($A59,入力用!$B$16:$U$85,7,FALSE)," ","　")))</f>
        <v/>
      </c>
      <c r="H59" s="241" t="str">
        <f>IF(VLOOKUP($A59,入力用!$B$16:$U$85,20,FALSE)="","",VLOOKUP($A59,入力用!$B$16:$U$85,10,FALSE))</f>
        <v/>
      </c>
      <c r="I59" s="241" t="str">
        <f>IF(VLOOKUP($A59,入力用!$B$16:$U$85,20,FALSE)="","",ASC(VLOOKUP($A59,入力用!$B$16:$U$85,11,FALSE)))</f>
        <v/>
      </c>
      <c r="J59" s="241" t="str">
        <f>IF(VLOOKUP($A59,入力用!$B$16:$U$85,20,FALSE)="","",VALUE(ASC(VLOOKUP($A59,入力用!$B$16:$U$85,12,FALSE))))</f>
        <v/>
      </c>
      <c r="K59" s="241" t="str">
        <f>IF(VLOOKUP($A59,入力用!$B$16:$U$85,20,FALSE)="","",VLOOKUP($A59,入力用!$B$16:$U$85,13,FALSE))</f>
        <v/>
      </c>
      <c r="L59" s="241" t="str">
        <f>IF(VLOOKUP($A59,入力用!$B$16:$U$85,20,FALSE)="","",VLOOKUP($A59,入力用!$B$16:$U$85,14,FALSE))</f>
        <v/>
      </c>
    </row>
    <row r="60" spans="1:12">
      <c r="A60">
        <v>55</v>
      </c>
      <c r="B60" s="241" t="str">
        <f>IF(VLOOKUP($A60,入力用!$B$16:$U$85,20,FALSE)="","",入力用!$C$8)</f>
        <v/>
      </c>
      <c r="C60" s="241"/>
      <c r="D60" s="241" t="str">
        <f>IF(VLOOKUP($A60,入力用!$B$16:$U$85,20,FALSE)="","",ASC(VLOOKUP($A60,入力用!$B$16:$U$85,2,FALSE)))</f>
        <v/>
      </c>
      <c r="E60" s="241" t="str">
        <f>IF(VLOOKUP($A60,入力用!$B$16:$U$85,20,FALSE)="","",VALUE(ASC(VLOOKUP($A60,入力用!$B$16:$U$85,3,FALSE))))</f>
        <v/>
      </c>
      <c r="F60" s="241" t="str">
        <f>IF(VLOOKUP($A60,入力用!$B$16:$U$85,20,FALSE)="","",TRIM(SUBSTITUTE(VLOOKUP($A60,入力用!$B$16:$U$85,4,FALSE)," ","　")))</f>
        <v/>
      </c>
      <c r="G60" s="241" t="str">
        <f>IF(VLOOKUP($A60,入力用!$B$16:$U$85,20,FALSE)="","",TRIM(SUBSTITUTE(VLOOKUP($A60,入力用!$B$16:$U$85,7,FALSE)," ","　")))</f>
        <v/>
      </c>
      <c r="H60" s="241" t="str">
        <f>IF(VLOOKUP($A60,入力用!$B$16:$U$85,20,FALSE)="","",VLOOKUP($A60,入力用!$B$16:$U$85,10,FALSE))</f>
        <v/>
      </c>
      <c r="I60" s="241" t="str">
        <f>IF(VLOOKUP($A60,入力用!$B$16:$U$85,20,FALSE)="","",ASC(VLOOKUP($A60,入力用!$B$16:$U$85,11,FALSE)))</f>
        <v/>
      </c>
      <c r="J60" s="241" t="str">
        <f>IF(VLOOKUP($A60,入力用!$B$16:$U$85,20,FALSE)="","",VALUE(ASC(VLOOKUP($A60,入力用!$B$16:$U$85,12,FALSE))))</f>
        <v/>
      </c>
      <c r="K60" s="241" t="str">
        <f>IF(VLOOKUP($A60,入力用!$B$16:$U$85,20,FALSE)="","",VLOOKUP($A60,入力用!$B$16:$U$85,13,FALSE))</f>
        <v/>
      </c>
      <c r="L60" s="241" t="str">
        <f>IF(VLOOKUP($A60,入力用!$B$16:$U$85,20,FALSE)="","",VLOOKUP($A60,入力用!$B$16:$U$85,14,FALSE))</f>
        <v/>
      </c>
    </row>
    <row r="61" spans="1:12">
      <c r="A61">
        <v>56</v>
      </c>
      <c r="B61" s="241" t="str">
        <f>IF(VLOOKUP($A61,入力用!$B$16:$U$85,20,FALSE)="","",入力用!$C$8)</f>
        <v/>
      </c>
      <c r="C61" s="241"/>
      <c r="D61" s="241" t="str">
        <f>IF(VLOOKUP($A61,入力用!$B$16:$U$85,20,FALSE)="","",ASC(VLOOKUP($A61,入力用!$B$16:$U$85,2,FALSE)))</f>
        <v/>
      </c>
      <c r="E61" s="241" t="str">
        <f>IF(VLOOKUP($A61,入力用!$B$16:$U$85,20,FALSE)="","",VALUE(ASC(VLOOKUP($A61,入力用!$B$16:$U$85,3,FALSE))))</f>
        <v/>
      </c>
      <c r="F61" s="241" t="str">
        <f>IF(VLOOKUP($A61,入力用!$B$16:$U$85,20,FALSE)="","",TRIM(SUBSTITUTE(VLOOKUP($A61,入力用!$B$16:$U$85,4,FALSE)," ","　")))</f>
        <v/>
      </c>
      <c r="G61" s="241" t="str">
        <f>IF(VLOOKUP($A61,入力用!$B$16:$U$85,20,FALSE)="","",TRIM(SUBSTITUTE(VLOOKUP($A61,入力用!$B$16:$U$85,7,FALSE)," ","　")))</f>
        <v/>
      </c>
      <c r="H61" s="241" t="str">
        <f>IF(VLOOKUP($A61,入力用!$B$16:$U$85,20,FALSE)="","",VLOOKUP($A61,入力用!$B$16:$U$85,10,FALSE))</f>
        <v/>
      </c>
      <c r="I61" s="241" t="str">
        <f>IF(VLOOKUP($A61,入力用!$B$16:$U$85,20,FALSE)="","",ASC(VLOOKUP($A61,入力用!$B$16:$U$85,11,FALSE)))</f>
        <v/>
      </c>
      <c r="J61" s="241" t="str">
        <f>IF(VLOOKUP($A61,入力用!$B$16:$U$85,20,FALSE)="","",VALUE(ASC(VLOOKUP($A61,入力用!$B$16:$U$85,12,FALSE))))</f>
        <v/>
      </c>
      <c r="K61" s="241" t="str">
        <f>IF(VLOOKUP($A61,入力用!$B$16:$U$85,20,FALSE)="","",VLOOKUP($A61,入力用!$B$16:$U$85,13,FALSE))</f>
        <v/>
      </c>
      <c r="L61" s="241" t="str">
        <f>IF(VLOOKUP($A61,入力用!$B$16:$U$85,20,FALSE)="","",VLOOKUP($A61,入力用!$B$16:$U$85,14,FALSE))</f>
        <v/>
      </c>
    </row>
    <row r="62" spans="1:12">
      <c r="A62">
        <v>57</v>
      </c>
      <c r="B62" s="241" t="str">
        <f>IF(VLOOKUP($A62,入力用!$B$16:$U$85,20,FALSE)="","",入力用!$C$8)</f>
        <v/>
      </c>
      <c r="C62" s="241"/>
      <c r="D62" s="241" t="str">
        <f>IF(VLOOKUP($A62,入力用!$B$16:$U$85,20,FALSE)="","",ASC(VLOOKUP($A62,入力用!$B$16:$U$85,2,FALSE)))</f>
        <v/>
      </c>
      <c r="E62" s="241" t="str">
        <f>IF(VLOOKUP($A62,入力用!$B$16:$U$85,20,FALSE)="","",VALUE(ASC(VLOOKUP($A62,入力用!$B$16:$U$85,3,FALSE))))</f>
        <v/>
      </c>
      <c r="F62" s="241" t="str">
        <f>IF(VLOOKUP($A62,入力用!$B$16:$U$85,20,FALSE)="","",TRIM(SUBSTITUTE(VLOOKUP($A62,入力用!$B$16:$U$85,4,FALSE)," ","　")))</f>
        <v/>
      </c>
      <c r="G62" s="241" t="str">
        <f>IF(VLOOKUP($A62,入力用!$B$16:$U$85,20,FALSE)="","",TRIM(SUBSTITUTE(VLOOKUP($A62,入力用!$B$16:$U$85,7,FALSE)," ","　")))</f>
        <v/>
      </c>
      <c r="H62" s="241" t="str">
        <f>IF(VLOOKUP($A62,入力用!$B$16:$U$85,20,FALSE)="","",VLOOKUP($A62,入力用!$B$16:$U$85,10,FALSE))</f>
        <v/>
      </c>
      <c r="I62" s="241" t="str">
        <f>IF(VLOOKUP($A62,入力用!$B$16:$U$85,20,FALSE)="","",ASC(VLOOKUP($A62,入力用!$B$16:$U$85,11,FALSE)))</f>
        <v/>
      </c>
      <c r="J62" s="241" t="str">
        <f>IF(VLOOKUP($A62,入力用!$B$16:$U$85,20,FALSE)="","",VALUE(ASC(VLOOKUP($A62,入力用!$B$16:$U$85,12,FALSE))))</f>
        <v/>
      </c>
      <c r="K62" s="241" t="str">
        <f>IF(VLOOKUP($A62,入力用!$B$16:$U$85,20,FALSE)="","",VLOOKUP($A62,入力用!$B$16:$U$85,13,FALSE))</f>
        <v/>
      </c>
      <c r="L62" s="241" t="str">
        <f>IF(VLOOKUP($A62,入力用!$B$16:$U$85,20,FALSE)="","",VLOOKUP($A62,入力用!$B$16:$U$85,14,FALSE))</f>
        <v/>
      </c>
    </row>
    <row r="63" spans="1:12">
      <c r="A63">
        <v>58</v>
      </c>
      <c r="B63" s="241" t="str">
        <f>IF(VLOOKUP($A63,入力用!$B$16:$U$85,20,FALSE)="","",入力用!$C$8)</f>
        <v/>
      </c>
      <c r="C63" s="241"/>
      <c r="D63" s="241" t="str">
        <f>IF(VLOOKUP($A63,入力用!$B$16:$U$85,20,FALSE)="","",ASC(VLOOKUP($A63,入力用!$B$16:$U$85,2,FALSE)))</f>
        <v/>
      </c>
      <c r="E63" s="241" t="str">
        <f>IF(VLOOKUP($A63,入力用!$B$16:$U$85,20,FALSE)="","",VALUE(ASC(VLOOKUP($A63,入力用!$B$16:$U$85,3,FALSE))))</f>
        <v/>
      </c>
      <c r="F63" s="241" t="str">
        <f>IF(VLOOKUP($A63,入力用!$B$16:$U$85,20,FALSE)="","",TRIM(SUBSTITUTE(VLOOKUP($A63,入力用!$B$16:$U$85,4,FALSE)," ","　")))</f>
        <v/>
      </c>
      <c r="G63" s="241" t="str">
        <f>IF(VLOOKUP($A63,入力用!$B$16:$U$85,20,FALSE)="","",TRIM(SUBSTITUTE(VLOOKUP($A63,入力用!$B$16:$U$85,7,FALSE)," ","　")))</f>
        <v/>
      </c>
      <c r="H63" s="241" t="str">
        <f>IF(VLOOKUP($A63,入力用!$B$16:$U$85,20,FALSE)="","",VLOOKUP($A63,入力用!$B$16:$U$85,10,FALSE))</f>
        <v/>
      </c>
      <c r="I63" s="241" t="str">
        <f>IF(VLOOKUP($A63,入力用!$B$16:$U$85,20,FALSE)="","",ASC(VLOOKUP($A63,入力用!$B$16:$U$85,11,FALSE)))</f>
        <v/>
      </c>
      <c r="J63" s="241" t="str">
        <f>IF(VLOOKUP($A63,入力用!$B$16:$U$85,20,FALSE)="","",VALUE(ASC(VLOOKUP($A63,入力用!$B$16:$U$85,12,FALSE))))</f>
        <v/>
      </c>
      <c r="K63" s="241" t="str">
        <f>IF(VLOOKUP($A63,入力用!$B$16:$U$85,20,FALSE)="","",VLOOKUP($A63,入力用!$B$16:$U$85,13,FALSE))</f>
        <v/>
      </c>
      <c r="L63" s="241" t="str">
        <f>IF(VLOOKUP($A63,入力用!$B$16:$U$85,20,FALSE)="","",VLOOKUP($A63,入力用!$B$16:$U$85,14,FALSE))</f>
        <v/>
      </c>
    </row>
    <row r="64" spans="1:12">
      <c r="A64">
        <v>59</v>
      </c>
      <c r="B64" s="241" t="str">
        <f>IF(VLOOKUP($A64,入力用!$B$16:$U$85,20,FALSE)="","",入力用!$C$8)</f>
        <v/>
      </c>
      <c r="C64" s="241"/>
      <c r="D64" s="241" t="str">
        <f>IF(VLOOKUP($A64,入力用!$B$16:$U$85,20,FALSE)="","",ASC(VLOOKUP($A64,入力用!$B$16:$U$85,2,FALSE)))</f>
        <v/>
      </c>
      <c r="E64" s="241" t="str">
        <f>IF(VLOOKUP($A64,入力用!$B$16:$U$85,20,FALSE)="","",VALUE(ASC(VLOOKUP($A64,入力用!$B$16:$U$85,3,FALSE))))</f>
        <v/>
      </c>
      <c r="F64" s="241" t="str">
        <f>IF(VLOOKUP($A64,入力用!$B$16:$U$85,20,FALSE)="","",TRIM(SUBSTITUTE(VLOOKUP($A64,入力用!$B$16:$U$85,4,FALSE)," ","　")))</f>
        <v/>
      </c>
      <c r="G64" s="241" t="str">
        <f>IF(VLOOKUP($A64,入力用!$B$16:$U$85,20,FALSE)="","",TRIM(SUBSTITUTE(VLOOKUP($A64,入力用!$B$16:$U$85,7,FALSE)," ","　")))</f>
        <v/>
      </c>
      <c r="H64" s="241" t="str">
        <f>IF(VLOOKUP($A64,入力用!$B$16:$U$85,20,FALSE)="","",VLOOKUP($A64,入力用!$B$16:$U$85,10,FALSE))</f>
        <v/>
      </c>
      <c r="I64" s="241" t="str">
        <f>IF(VLOOKUP($A64,入力用!$B$16:$U$85,20,FALSE)="","",ASC(VLOOKUP($A64,入力用!$B$16:$U$85,11,FALSE)))</f>
        <v/>
      </c>
      <c r="J64" s="241" t="str">
        <f>IF(VLOOKUP($A64,入力用!$B$16:$U$85,20,FALSE)="","",VALUE(ASC(VLOOKUP($A64,入力用!$B$16:$U$85,12,FALSE))))</f>
        <v/>
      </c>
      <c r="K64" s="241" t="str">
        <f>IF(VLOOKUP($A64,入力用!$B$16:$U$85,20,FALSE)="","",VLOOKUP($A64,入力用!$B$16:$U$85,13,FALSE))</f>
        <v/>
      </c>
      <c r="L64" s="241" t="str">
        <f>IF(VLOOKUP($A64,入力用!$B$16:$U$85,20,FALSE)="","",VLOOKUP($A64,入力用!$B$16:$U$85,14,FALSE))</f>
        <v/>
      </c>
    </row>
    <row r="65" spans="1:12">
      <c r="A65">
        <v>60</v>
      </c>
      <c r="B65" s="241" t="str">
        <f>IF(VLOOKUP($A65,入力用!$B$16:$U$85,20,FALSE)="","",入力用!$C$8)</f>
        <v/>
      </c>
      <c r="C65" s="241"/>
      <c r="D65" s="241" t="str">
        <f>IF(VLOOKUP($A65,入力用!$B$16:$U$85,20,FALSE)="","",ASC(VLOOKUP($A65,入力用!$B$16:$U$85,2,FALSE)))</f>
        <v/>
      </c>
      <c r="E65" s="241" t="str">
        <f>IF(VLOOKUP($A65,入力用!$B$16:$U$85,20,FALSE)="","",VALUE(ASC(VLOOKUP($A65,入力用!$B$16:$U$85,3,FALSE))))</f>
        <v/>
      </c>
      <c r="F65" s="241" t="str">
        <f>IF(VLOOKUP($A65,入力用!$B$16:$U$85,20,FALSE)="","",TRIM(SUBSTITUTE(VLOOKUP($A65,入力用!$B$16:$U$85,4,FALSE)," ","　")))</f>
        <v/>
      </c>
      <c r="G65" s="241" t="str">
        <f>IF(VLOOKUP($A65,入力用!$B$16:$U$85,20,FALSE)="","",TRIM(SUBSTITUTE(VLOOKUP($A65,入力用!$B$16:$U$85,7,FALSE)," ","　")))</f>
        <v/>
      </c>
      <c r="H65" s="241" t="str">
        <f>IF(VLOOKUP($A65,入力用!$B$16:$U$85,20,FALSE)="","",VLOOKUP($A65,入力用!$B$16:$U$85,10,FALSE))</f>
        <v/>
      </c>
      <c r="I65" s="241" t="str">
        <f>IF(VLOOKUP($A65,入力用!$B$16:$U$85,20,FALSE)="","",ASC(VLOOKUP($A65,入力用!$B$16:$U$85,11,FALSE)))</f>
        <v/>
      </c>
      <c r="J65" s="241" t="str">
        <f>IF(VLOOKUP($A65,入力用!$B$16:$U$85,20,FALSE)="","",VALUE(ASC(VLOOKUP($A65,入力用!$B$16:$U$85,12,FALSE))))</f>
        <v/>
      </c>
      <c r="K65" s="241" t="str">
        <f>IF(VLOOKUP($A65,入力用!$B$16:$U$85,20,FALSE)="","",VLOOKUP($A65,入力用!$B$16:$U$85,13,FALSE))</f>
        <v/>
      </c>
      <c r="L65" s="241" t="str">
        <f>IF(VLOOKUP($A65,入力用!$B$16:$U$85,20,FALSE)="","",VLOOKUP($A65,入力用!$B$16:$U$85,14,FALSE))</f>
        <v/>
      </c>
    </row>
    <row r="66" spans="1:12">
      <c r="A66">
        <v>61</v>
      </c>
      <c r="B66" s="241" t="str">
        <f>IF(VLOOKUP($A66,入力用!$B$16:$U$85,20,FALSE)="","",入力用!$C$8)</f>
        <v/>
      </c>
      <c r="C66" s="241"/>
      <c r="D66" s="241" t="str">
        <f>IF(VLOOKUP($A66,入力用!$B$16:$U$85,20,FALSE)="","",ASC(VLOOKUP($A66,入力用!$B$16:$U$85,2,FALSE)))</f>
        <v/>
      </c>
      <c r="E66" s="241" t="str">
        <f>IF(VLOOKUP($A66,入力用!$B$16:$U$85,20,FALSE)="","",VALUE(ASC(VLOOKUP($A66,入力用!$B$16:$U$85,3,FALSE))))</f>
        <v/>
      </c>
      <c r="F66" s="241" t="str">
        <f>IF(VLOOKUP($A66,入力用!$B$16:$U$85,20,FALSE)="","",TRIM(SUBSTITUTE(VLOOKUP($A66,入力用!$B$16:$U$85,4,FALSE)," ","　")))</f>
        <v/>
      </c>
      <c r="G66" s="241" t="str">
        <f>IF(VLOOKUP($A66,入力用!$B$16:$U$85,20,FALSE)="","",TRIM(SUBSTITUTE(VLOOKUP($A66,入力用!$B$16:$U$85,7,FALSE)," ","　")))</f>
        <v/>
      </c>
      <c r="H66" s="241" t="str">
        <f>IF(VLOOKUP($A66,入力用!$B$16:$U$85,20,FALSE)="","",VLOOKUP($A66,入力用!$B$16:$U$85,10,FALSE))</f>
        <v/>
      </c>
      <c r="I66" s="241" t="str">
        <f>IF(VLOOKUP($A66,入力用!$B$16:$U$85,20,FALSE)="","",ASC(VLOOKUP($A66,入力用!$B$16:$U$85,11,FALSE)))</f>
        <v/>
      </c>
      <c r="J66" s="241" t="str">
        <f>IF(VLOOKUP($A66,入力用!$B$16:$U$85,20,FALSE)="","",VALUE(ASC(VLOOKUP($A66,入力用!$B$16:$U$85,12,FALSE))))</f>
        <v/>
      </c>
      <c r="K66" s="241" t="str">
        <f>IF(VLOOKUP($A66,入力用!$B$16:$U$85,20,FALSE)="","",VLOOKUP($A66,入力用!$B$16:$U$85,13,FALSE))</f>
        <v/>
      </c>
      <c r="L66" s="241" t="str">
        <f>IF(VLOOKUP($A66,入力用!$B$16:$U$85,20,FALSE)="","",VLOOKUP($A66,入力用!$B$16:$U$85,14,FALSE))</f>
        <v/>
      </c>
    </row>
    <row r="67" spans="1:12">
      <c r="A67">
        <v>62</v>
      </c>
      <c r="B67" s="241" t="str">
        <f>IF(VLOOKUP($A67,入力用!$B$16:$U$85,20,FALSE)="","",入力用!$C$8)</f>
        <v/>
      </c>
      <c r="C67" s="241"/>
      <c r="D67" s="241" t="str">
        <f>IF(VLOOKUP($A67,入力用!$B$16:$U$85,20,FALSE)="","",ASC(VLOOKUP($A67,入力用!$B$16:$U$85,2,FALSE)))</f>
        <v/>
      </c>
      <c r="E67" s="241" t="str">
        <f>IF(VLOOKUP($A67,入力用!$B$16:$U$85,20,FALSE)="","",VALUE(ASC(VLOOKUP($A67,入力用!$B$16:$U$85,3,FALSE))))</f>
        <v/>
      </c>
      <c r="F67" s="241" t="str">
        <f>IF(VLOOKUP($A67,入力用!$B$16:$U$85,20,FALSE)="","",TRIM(SUBSTITUTE(VLOOKUP($A67,入力用!$B$16:$U$85,4,FALSE)," ","　")))</f>
        <v/>
      </c>
      <c r="G67" s="241" t="str">
        <f>IF(VLOOKUP($A67,入力用!$B$16:$U$85,20,FALSE)="","",TRIM(SUBSTITUTE(VLOOKUP($A67,入力用!$B$16:$U$85,7,FALSE)," ","　")))</f>
        <v/>
      </c>
      <c r="H67" s="241" t="str">
        <f>IF(VLOOKUP($A67,入力用!$B$16:$U$85,20,FALSE)="","",VLOOKUP($A67,入力用!$B$16:$U$85,10,FALSE))</f>
        <v/>
      </c>
      <c r="I67" s="241" t="str">
        <f>IF(VLOOKUP($A67,入力用!$B$16:$U$85,20,FALSE)="","",ASC(VLOOKUP($A67,入力用!$B$16:$U$85,11,FALSE)))</f>
        <v/>
      </c>
      <c r="J67" s="241" t="str">
        <f>IF(VLOOKUP($A67,入力用!$B$16:$U$85,20,FALSE)="","",VALUE(ASC(VLOOKUP($A67,入力用!$B$16:$U$85,12,FALSE))))</f>
        <v/>
      </c>
      <c r="K67" s="241" t="str">
        <f>IF(VLOOKUP($A67,入力用!$B$16:$U$85,20,FALSE)="","",VLOOKUP($A67,入力用!$B$16:$U$85,13,FALSE))</f>
        <v/>
      </c>
      <c r="L67" s="241" t="str">
        <f>IF(VLOOKUP($A67,入力用!$B$16:$U$85,20,FALSE)="","",VLOOKUP($A67,入力用!$B$16:$U$85,14,FALSE))</f>
        <v/>
      </c>
    </row>
    <row r="68" spans="1:12">
      <c r="A68">
        <v>63</v>
      </c>
      <c r="B68" s="241" t="str">
        <f>IF(VLOOKUP($A68,入力用!$B$16:$U$85,20,FALSE)="","",入力用!$C$8)</f>
        <v/>
      </c>
      <c r="C68" s="241"/>
      <c r="D68" s="241" t="str">
        <f>IF(VLOOKUP($A68,入力用!$B$16:$U$85,20,FALSE)="","",ASC(VLOOKUP($A68,入力用!$B$16:$U$85,2,FALSE)))</f>
        <v/>
      </c>
      <c r="E68" s="241" t="str">
        <f>IF(VLOOKUP($A68,入力用!$B$16:$U$85,20,FALSE)="","",VALUE(ASC(VLOOKUP($A68,入力用!$B$16:$U$85,3,FALSE))))</f>
        <v/>
      </c>
      <c r="F68" s="241" t="str">
        <f>IF(VLOOKUP($A68,入力用!$B$16:$U$85,20,FALSE)="","",TRIM(SUBSTITUTE(VLOOKUP($A68,入力用!$B$16:$U$85,4,FALSE)," ","　")))</f>
        <v/>
      </c>
      <c r="G68" s="241" t="str">
        <f>IF(VLOOKUP($A68,入力用!$B$16:$U$85,20,FALSE)="","",TRIM(SUBSTITUTE(VLOOKUP($A68,入力用!$B$16:$U$85,7,FALSE)," ","　")))</f>
        <v/>
      </c>
      <c r="H68" s="241" t="str">
        <f>IF(VLOOKUP($A68,入力用!$B$16:$U$85,20,FALSE)="","",VLOOKUP($A68,入力用!$B$16:$U$85,10,FALSE))</f>
        <v/>
      </c>
      <c r="I68" s="241" t="str">
        <f>IF(VLOOKUP($A68,入力用!$B$16:$U$85,20,FALSE)="","",ASC(VLOOKUP($A68,入力用!$B$16:$U$85,11,FALSE)))</f>
        <v/>
      </c>
      <c r="J68" s="241" t="str">
        <f>IF(VLOOKUP($A68,入力用!$B$16:$U$85,20,FALSE)="","",VALUE(ASC(VLOOKUP($A68,入力用!$B$16:$U$85,12,FALSE))))</f>
        <v/>
      </c>
      <c r="K68" s="241" t="str">
        <f>IF(VLOOKUP($A68,入力用!$B$16:$U$85,20,FALSE)="","",VLOOKUP($A68,入力用!$B$16:$U$85,13,FALSE))</f>
        <v/>
      </c>
      <c r="L68" s="241" t="str">
        <f>IF(VLOOKUP($A68,入力用!$B$16:$U$85,20,FALSE)="","",VLOOKUP($A68,入力用!$B$16:$U$85,14,FALSE))</f>
        <v/>
      </c>
    </row>
    <row r="69" spans="1:12">
      <c r="A69">
        <v>64</v>
      </c>
      <c r="B69" s="241" t="str">
        <f>IF(VLOOKUP($A69,入力用!$B$16:$U$85,20,FALSE)="","",入力用!$C$8)</f>
        <v/>
      </c>
      <c r="C69" s="241"/>
      <c r="D69" s="241" t="str">
        <f>IF(VLOOKUP($A69,入力用!$B$16:$U$85,20,FALSE)="","",ASC(VLOOKUP($A69,入力用!$B$16:$U$85,2,FALSE)))</f>
        <v/>
      </c>
      <c r="E69" s="241" t="str">
        <f>IF(VLOOKUP($A69,入力用!$B$16:$U$85,20,FALSE)="","",VALUE(ASC(VLOOKUP($A69,入力用!$B$16:$U$85,3,FALSE))))</f>
        <v/>
      </c>
      <c r="F69" s="241" t="str">
        <f>IF(VLOOKUP($A69,入力用!$B$16:$U$85,20,FALSE)="","",TRIM(SUBSTITUTE(VLOOKUP($A69,入力用!$B$16:$U$85,4,FALSE)," ","　")))</f>
        <v/>
      </c>
      <c r="G69" s="241" t="str">
        <f>IF(VLOOKUP($A69,入力用!$B$16:$U$85,20,FALSE)="","",TRIM(SUBSTITUTE(VLOOKUP($A69,入力用!$B$16:$U$85,7,FALSE)," ","　")))</f>
        <v/>
      </c>
      <c r="H69" s="241" t="str">
        <f>IF(VLOOKUP($A69,入力用!$B$16:$U$85,20,FALSE)="","",VLOOKUP($A69,入力用!$B$16:$U$85,10,FALSE))</f>
        <v/>
      </c>
      <c r="I69" s="241" t="str">
        <f>IF(VLOOKUP($A69,入力用!$B$16:$U$85,20,FALSE)="","",ASC(VLOOKUP($A69,入力用!$B$16:$U$85,11,FALSE)))</f>
        <v/>
      </c>
      <c r="J69" s="241" t="str">
        <f>IF(VLOOKUP($A69,入力用!$B$16:$U$85,20,FALSE)="","",VALUE(ASC(VLOOKUP($A69,入力用!$B$16:$U$85,12,FALSE))))</f>
        <v/>
      </c>
      <c r="K69" s="241" t="str">
        <f>IF(VLOOKUP($A69,入力用!$B$16:$U$85,20,FALSE)="","",VLOOKUP($A69,入力用!$B$16:$U$85,13,FALSE))</f>
        <v/>
      </c>
      <c r="L69" s="241" t="str">
        <f>IF(VLOOKUP($A69,入力用!$B$16:$U$85,20,FALSE)="","",VLOOKUP($A69,入力用!$B$16:$U$85,14,FALSE))</f>
        <v/>
      </c>
    </row>
    <row r="70" spans="1:12">
      <c r="A70">
        <v>65</v>
      </c>
      <c r="B70" s="241" t="str">
        <f>IF(VLOOKUP($A70,入力用!$B$16:$U$85,20,FALSE)="","",入力用!$C$8)</f>
        <v/>
      </c>
      <c r="C70" s="241"/>
      <c r="D70" s="241" t="str">
        <f>IF(VLOOKUP($A70,入力用!$B$16:$U$85,20,FALSE)="","",ASC(VLOOKUP($A70,入力用!$B$16:$U$85,2,FALSE)))</f>
        <v/>
      </c>
      <c r="E70" s="241" t="str">
        <f>IF(VLOOKUP($A70,入力用!$B$16:$U$85,20,FALSE)="","",VALUE(ASC(VLOOKUP($A70,入力用!$B$16:$U$85,3,FALSE))))</f>
        <v/>
      </c>
      <c r="F70" s="241" t="str">
        <f>IF(VLOOKUP($A70,入力用!$B$16:$U$85,20,FALSE)="","",TRIM(SUBSTITUTE(VLOOKUP($A70,入力用!$B$16:$U$85,4,FALSE)," ","　")))</f>
        <v/>
      </c>
      <c r="G70" s="241" t="str">
        <f>IF(VLOOKUP($A70,入力用!$B$16:$U$85,20,FALSE)="","",TRIM(SUBSTITUTE(VLOOKUP($A70,入力用!$B$16:$U$85,7,FALSE)," ","　")))</f>
        <v/>
      </c>
      <c r="H70" s="241" t="str">
        <f>IF(VLOOKUP($A70,入力用!$B$16:$U$85,20,FALSE)="","",VLOOKUP($A70,入力用!$B$16:$U$85,10,FALSE))</f>
        <v/>
      </c>
      <c r="I70" s="241" t="str">
        <f>IF(VLOOKUP($A70,入力用!$B$16:$U$85,20,FALSE)="","",ASC(VLOOKUP($A70,入力用!$B$16:$U$85,11,FALSE)))</f>
        <v/>
      </c>
      <c r="J70" s="241" t="str">
        <f>IF(VLOOKUP($A70,入力用!$B$16:$U$85,20,FALSE)="","",VALUE(ASC(VLOOKUP($A70,入力用!$B$16:$U$85,12,FALSE))))</f>
        <v/>
      </c>
      <c r="K70" s="241" t="str">
        <f>IF(VLOOKUP($A70,入力用!$B$16:$U$85,20,FALSE)="","",VLOOKUP($A70,入力用!$B$16:$U$85,13,FALSE))</f>
        <v/>
      </c>
      <c r="L70" s="241" t="str">
        <f>IF(VLOOKUP($A70,入力用!$B$16:$U$85,20,FALSE)="","",VLOOKUP($A70,入力用!$B$16:$U$85,14,FALSE))</f>
        <v/>
      </c>
    </row>
    <row r="71" spans="1:12">
      <c r="A71">
        <v>66</v>
      </c>
      <c r="B71" s="241" t="str">
        <f>IF(VLOOKUP($A71,入力用!$B$16:$U$85,20,FALSE)="","",入力用!$C$8)</f>
        <v/>
      </c>
      <c r="C71" s="241"/>
      <c r="D71" s="241" t="str">
        <f>IF(VLOOKUP($A71,入力用!$B$16:$U$85,20,FALSE)="","",ASC(VLOOKUP($A71,入力用!$B$16:$U$85,2,FALSE)))</f>
        <v/>
      </c>
      <c r="E71" s="241" t="str">
        <f>IF(VLOOKUP($A71,入力用!$B$16:$U$85,20,FALSE)="","",VALUE(ASC(VLOOKUP($A71,入力用!$B$16:$U$85,3,FALSE))))</f>
        <v/>
      </c>
      <c r="F71" s="241" t="str">
        <f>IF(VLOOKUP($A71,入力用!$B$16:$U$85,20,FALSE)="","",TRIM(SUBSTITUTE(VLOOKUP($A71,入力用!$B$16:$U$85,4,FALSE)," ","　")))</f>
        <v/>
      </c>
      <c r="G71" s="241" t="str">
        <f>IF(VLOOKUP($A71,入力用!$B$16:$U$85,20,FALSE)="","",TRIM(SUBSTITUTE(VLOOKUP($A71,入力用!$B$16:$U$85,7,FALSE)," ","　")))</f>
        <v/>
      </c>
      <c r="H71" s="241" t="str">
        <f>IF(VLOOKUP($A71,入力用!$B$16:$U$85,20,FALSE)="","",VLOOKUP($A71,入力用!$B$16:$U$85,10,FALSE))</f>
        <v/>
      </c>
      <c r="I71" s="241" t="str">
        <f>IF(VLOOKUP($A71,入力用!$B$16:$U$85,20,FALSE)="","",ASC(VLOOKUP($A71,入力用!$B$16:$U$85,11,FALSE)))</f>
        <v/>
      </c>
      <c r="J71" s="241" t="str">
        <f>IF(VLOOKUP($A71,入力用!$B$16:$U$85,20,FALSE)="","",VALUE(ASC(VLOOKUP($A71,入力用!$B$16:$U$85,12,FALSE))))</f>
        <v/>
      </c>
      <c r="K71" s="241" t="str">
        <f>IF(VLOOKUP($A71,入力用!$B$16:$U$85,20,FALSE)="","",VLOOKUP($A71,入力用!$B$16:$U$85,13,FALSE))</f>
        <v/>
      </c>
      <c r="L71" s="241" t="str">
        <f>IF(VLOOKUP($A71,入力用!$B$16:$U$85,20,FALSE)="","",VLOOKUP($A71,入力用!$B$16:$U$85,14,FALSE))</f>
        <v/>
      </c>
    </row>
    <row r="72" spans="1:12">
      <c r="A72">
        <v>67</v>
      </c>
      <c r="B72" s="241" t="str">
        <f>IF(VLOOKUP($A72,入力用!$B$16:$U$85,20,FALSE)="","",入力用!$C$8)</f>
        <v/>
      </c>
      <c r="C72" s="241"/>
      <c r="D72" s="241" t="str">
        <f>IF(VLOOKUP($A72,入力用!$B$16:$U$85,20,FALSE)="","",ASC(VLOOKUP($A72,入力用!$B$16:$U$85,2,FALSE)))</f>
        <v/>
      </c>
      <c r="E72" s="241" t="str">
        <f>IF(VLOOKUP($A72,入力用!$B$16:$U$85,20,FALSE)="","",VALUE(ASC(VLOOKUP($A72,入力用!$B$16:$U$85,3,FALSE))))</f>
        <v/>
      </c>
      <c r="F72" s="241" t="str">
        <f>IF(VLOOKUP($A72,入力用!$B$16:$U$85,20,FALSE)="","",TRIM(SUBSTITUTE(VLOOKUP($A72,入力用!$B$16:$U$85,4,FALSE)," ","　")))</f>
        <v/>
      </c>
      <c r="G72" s="241" t="str">
        <f>IF(VLOOKUP($A72,入力用!$B$16:$U$85,20,FALSE)="","",TRIM(SUBSTITUTE(VLOOKUP($A72,入力用!$B$16:$U$85,7,FALSE)," ","　")))</f>
        <v/>
      </c>
      <c r="H72" s="241" t="str">
        <f>IF(VLOOKUP($A72,入力用!$B$16:$U$85,20,FALSE)="","",VLOOKUP($A72,入力用!$B$16:$U$85,10,FALSE))</f>
        <v/>
      </c>
      <c r="I72" s="241" t="str">
        <f>IF(VLOOKUP($A72,入力用!$B$16:$U$85,20,FALSE)="","",ASC(VLOOKUP($A72,入力用!$B$16:$U$85,11,FALSE)))</f>
        <v/>
      </c>
      <c r="J72" s="241" t="str">
        <f>IF(VLOOKUP($A72,入力用!$B$16:$U$85,20,FALSE)="","",VALUE(ASC(VLOOKUP($A72,入力用!$B$16:$U$85,12,FALSE))))</f>
        <v/>
      </c>
      <c r="K72" s="241" t="str">
        <f>IF(VLOOKUP($A72,入力用!$B$16:$U$85,20,FALSE)="","",VLOOKUP($A72,入力用!$B$16:$U$85,13,FALSE))</f>
        <v/>
      </c>
      <c r="L72" s="241" t="str">
        <f>IF(VLOOKUP($A72,入力用!$B$16:$U$85,20,FALSE)="","",VLOOKUP($A72,入力用!$B$16:$U$85,14,FALSE))</f>
        <v/>
      </c>
    </row>
    <row r="73" spans="1:12">
      <c r="A73">
        <v>68</v>
      </c>
      <c r="B73" s="241" t="str">
        <f>IF(VLOOKUP($A73,入力用!$B$16:$U$85,20,FALSE)="","",入力用!$C$8)</f>
        <v/>
      </c>
      <c r="C73" s="241"/>
      <c r="D73" s="241" t="str">
        <f>IF(VLOOKUP($A73,入力用!$B$16:$U$85,20,FALSE)="","",ASC(VLOOKUP($A73,入力用!$B$16:$U$85,2,FALSE)))</f>
        <v/>
      </c>
      <c r="E73" s="241" t="str">
        <f>IF(VLOOKUP($A73,入力用!$B$16:$U$85,20,FALSE)="","",VALUE(ASC(VLOOKUP($A73,入力用!$B$16:$U$85,3,FALSE))))</f>
        <v/>
      </c>
      <c r="F73" s="241" t="str">
        <f>IF(VLOOKUP($A73,入力用!$B$16:$U$85,20,FALSE)="","",TRIM(SUBSTITUTE(VLOOKUP($A73,入力用!$B$16:$U$85,4,FALSE)," ","　")))</f>
        <v/>
      </c>
      <c r="G73" s="241" t="str">
        <f>IF(VLOOKUP($A73,入力用!$B$16:$U$85,20,FALSE)="","",TRIM(SUBSTITUTE(VLOOKUP($A73,入力用!$B$16:$U$85,7,FALSE)," ","　")))</f>
        <v/>
      </c>
      <c r="H73" s="241" t="str">
        <f>IF(VLOOKUP($A73,入力用!$B$16:$U$85,20,FALSE)="","",VLOOKUP($A73,入力用!$B$16:$U$85,10,FALSE))</f>
        <v/>
      </c>
      <c r="I73" s="241" t="str">
        <f>IF(VLOOKUP($A73,入力用!$B$16:$U$85,20,FALSE)="","",ASC(VLOOKUP($A73,入力用!$B$16:$U$85,11,FALSE)))</f>
        <v/>
      </c>
      <c r="J73" s="241" t="str">
        <f>IF(VLOOKUP($A73,入力用!$B$16:$U$85,20,FALSE)="","",VALUE(ASC(VLOOKUP($A73,入力用!$B$16:$U$85,12,FALSE))))</f>
        <v/>
      </c>
      <c r="K73" s="241" t="str">
        <f>IF(VLOOKUP($A73,入力用!$B$16:$U$85,20,FALSE)="","",VLOOKUP($A73,入力用!$B$16:$U$85,13,FALSE))</f>
        <v/>
      </c>
      <c r="L73" s="241" t="str">
        <f>IF(VLOOKUP($A73,入力用!$B$16:$U$85,20,FALSE)="","",VLOOKUP($A73,入力用!$B$16:$U$85,14,FALSE))</f>
        <v/>
      </c>
    </row>
    <row r="74" spans="1:12">
      <c r="A74">
        <v>69</v>
      </c>
      <c r="B74" s="241" t="str">
        <f>IF(VLOOKUP($A74,入力用!$B$16:$U$85,20,FALSE)="","",入力用!$C$8)</f>
        <v/>
      </c>
      <c r="C74" s="241"/>
      <c r="D74" s="241" t="str">
        <f>IF(VLOOKUP($A74,入力用!$B$16:$U$85,20,FALSE)="","",ASC(VLOOKUP($A74,入力用!$B$16:$U$85,2,FALSE)))</f>
        <v/>
      </c>
      <c r="E74" s="241" t="str">
        <f>IF(VLOOKUP($A74,入力用!$B$16:$U$85,20,FALSE)="","",VALUE(ASC(VLOOKUP($A74,入力用!$B$16:$U$85,3,FALSE))))</f>
        <v/>
      </c>
      <c r="F74" s="241" t="str">
        <f>IF(VLOOKUP($A74,入力用!$B$16:$U$85,20,FALSE)="","",TRIM(SUBSTITUTE(VLOOKUP($A74,入力用!$B$16:$U$85,4,FALSE)," ","　")))</f>
        <v/>
      </c>
      <c r="G74" s="241" t="str">
        <f>IF(VLOOKUP($A74,入力用!$B$16:$U$85,20,FALSE)="","",TRIM(SUBSTITUTE(VLOOKUP($A74,入力用!$B$16:$U$85,7,FALSE)," ","　")))</f>
        <v/>
      </c>
      <c r="H74" s="241" t="str">
        <f>IF(VLOOKUP($A74,入力用!$B$16:$U$85,20,FALSE)="","",VLOOKUP($A74,入力用!$B$16:$U$85,10,FALSE))</f>
        <v/>
      </c>
      <c r="I74" s="241" t="str">
        <f>IF(VLOOKUP($A74,入力用!$B$16:$U$85,20,FALSE)="","",ASC(VLOOKUP($A74,入力用!$B$16:$U$85,11,FALSE)))</f>
        <v/>
      </c>
      <c r="J74" s="241" t="str">
        <f>IF(VLOOKUP($A74,入力用!$B$16:$U$85,20,FALSE)="","",VALUE(ASC(VLOOKUP($A74,入力用!$B$16:$U$85,12,FALSE))))</f>
        <v/>
      </c>
      <c r="K74" s="241" t="str">
        <f>IF(VLOOKUP($A74,入力用!$B$16:$U$85,20,FALSE)="","",VLOOKUP($A74,入力用!$B$16:$U$85,13,FALSE))</f>
        <v/>
      </c>
      <c r="L74" s="241" t="str">
        <f>IF(VLOOKUP($A74,入力用!$B$16:$U$85,20,FALSE)="","",VLOOKUP($A74,入力用!$B$16:$U$85,14,FALSE))</f>
        <v/>
      </c>
    </row>
    <row r="75" spans="1:12">
      <c r="A75">
        <v>70</v>
      </c>
      <c r="B75" s="241" t="str">
        <f>IF(VLOOKUP($A75,入力用!$B$16:$U$85,20,FALSE)="","",入力用!$C$8)</f>
        <v/>
      </c>
      <c r="C75" s="241"/>
      <c r="D75" s="241" t="str">
        <f>IF(VLOOKUP($A75,入力用!$B$16:$U$85,20,FALSE)="","",ASC(VLOOKUP($A75,入力用!$B$16:$U$85,2,FALSE)))</f>
        <v/>
      </c>
      <c r="E75" s="241" t="str">
        <f>IF(VLOOKUP($A75,入力用!$B$16:$U$85,20,FALSE)="","",VALUE(ASC(VLOOKUP($A75,入力用!$B$16:$U$85,3,FALSE))))</f>
        <v/>
      </c>
      <c r="F75" s="241" t="str">
        <f>IF(VLOOKUP($A75,入力用!$B$16:$U$85,20,FALSE)="","",TRIM(SUBSTITUTE(VLOOKUP($A75,入力用!$B$16:$U$85,4,FALSE)," ","　")))</f>
        <v/>
      </c>
      <c r="G75" s="241" t="str">
        <f>IF(VLOOKUP($A75,入力用!$B$16:$U$85,20,FALSE)="","",TRIM(SUBSTITUTE(VLOOKUP($A75,入力用!$B$16:$U$85,7,FALSE)," ","　")))</f>
        <v/>
      </c>
      <c r="H75" s="241" t="str">
        <f>IF(VLOOKUP($A75,入力用!$B$16:$U$85,20,FALSE)="","",VLOOKUP($A75,入力用!$B$16:$U$85,10,FALSE))</f>
        <v/>
      </c>
      <c r="I75" s="241" t="str">
        <f>IF(VLOOKUP($A75,入力用!$B$16:$U$85,20,FALSE)="","",ASC(VLOOKUP($A75,入力用!$B$16:$U$85,11,FALSE)))</f>
        <v/>
      </c>
      <c r="J75" s="241" t="str">
        <f>IF(VLOOKUP($A75,入力用!$B$16:$U$85,20,FALSE)="","",VALUE(ASC(VLOOKUP($A75,入力用!$B$16:$U$85,12,FALSE))))</f>
        <v/>
      </c>
      <c r="K75" s="241" t="str">
        <f>IF(VLOOKUP($A75,入力用!$B$16:$U$85,20,FALSE)="","",VLOOKUP($A75,入力用!$B$16:$U$85,13,FALSE))</f>
        <v/>
      </c>
      <c r="L75" s="241" t="str">
        <f>IF(VLOOKUP($A75,入力用!$B$16:$U$85,20,FALSE)="","",VLOOKUP($A75,入力用!$B$16:$U$85,14,FALSE))</f>
        <v/>
      </c>
    </row>
  </sheetData>
  <sheetProtection selectLockedCell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はじめにお読みください</vt:lpstr>
      <vt:lpstr>手書き用</vt:lpstr>
      <vt:lpstr>入力用</vt:lpstr>
      <vt:lpstr>質問FAX用紙</vt:lpstr>
      <vt:lpstr>抽出</vt:lpstr>
      <vt:lpstr>質問FAX用紙!Print_Area</vt:lpstr>
      <vt:lpstr>手書き用!Print_Area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日本マーチングバンド協会 関東支部事務局</cp:lastModifiedBy>
  <cp:lastPrinted>2021-06-21T07:08:46Z</cp:lastPrinted>
  <dcterms:created xsi:type="dcterms:W3CDTF">2015-01-26T08:43:40Z</dcterms:created>
  <dcterms:modified xsi:type="dcterms:W3CDTF">2022-05-09T07:47:24Z</dcterms:modified>
</cp:coreProperties>
</file>