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05" yWindow="0" windowWidth="6315" windowHeight="8070"/>
  </bookViews>
  <sheets>
    <sheet name="はじめにお読みください" sheetId="6" r:id="rId1"/>
    <sheet name="1．構成メンバー名簿" sheetId="12" r:id="rId2"/>
    <sheet name="2．団体調査シート" sheetId="1" r:id="rId3"/>
    <sheet name="3．提出書類一覧" sheetId="8" r:id="rId4"/>
    <sheet name="選択肢" sheetId="3" state="hidden" r:id="rId5"/>
    <sheet name="抽出" sheetId="10" state="hidden" r:id="rId6"/>
    <sheet name="著作権" sheetId="11" state="hidden" r:id="rId7"/>
    <sheet name="電源等" sheetId="13" state="hidden" r:id="rId8"/>
  </sheets>
  <definedNames>
    <definedName name="_xlnm.Print_Area" localSheetId="6">著作権!$A$1:$H$112</definedName>
    <definedName name="_xlnm.Print_Area" localSheetId="7">電源等!$A$1:$I$20</definedName>
  </definedNames>
  <calcPr calcId="145621"/>
</workbook>
</file>

<file path=xl/calcChain.xml><?xml version="1.0" encoding="utf-8"?>
<calcChain xmlns="http://schemas.openxmlformats.org/spreadsheetml/2006/main">
  <c r="E277" i="12" l="1"/>
  <c r="A1" i="13" l="1"/>
  <c r="A1" i="11"/>
  <c r="B221" i="1"/>
  <c r="D31" i="6"/>
  <c r="E2" i="10" l="1"/>
  <c r="A8" i="11" l="1"/>
  <c r="A24" i="11"/>
  <c r="A22" i="11"/>
  <c r="A20" i="11"/>
  <c r="A18" i="11"/>
  <c r="A16" i="11"/>
  <c r="A14" i="11"/>
  <c r="A12" i="11"/>
  <c r="A10" i="11"/>
  <c r="J3" i="11"/>
  <c r="A6" i="11"/>
  <c r="E7" i="10"/>
  <c r="E11" i="10"/>
  <c r="B13" i="10" l="1"/>
  <c r="C13" i="10"/>
  <c r="D13" i="10"/>
  <c r="B14" i="10"/>
  <c r="C14" i="10"/>
  <c r="D14" i="10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B33" i="10"/>
  <c r="C33" i="10"/>
  <c r="D33" i="10"/>
  <c r="B34" i="10"/>
  <c r="C34" i="10"/>
  <c r="D34" i="10"/>
  <c r="B35" i="10"/>
  <c r="C35" i="10"/>
  <c r="D35" i="10"/>
  <c r="B36" i="10"/>
  <c r="C36" i="10"/>
  <c r="D36" i="10"/>
  <c r="B37" i="10"/>
  <c r="C37" i="10"/>
  <c r="D37" i="10"/>
  <c r="B38" i="10"/>
  <c r="C38" i="10"/>
  <c r="D38" i="10"/>
  <c r="B39" i="10"/>
  <c r="C39" i="10"/>
  <c r="D39" i="10"/>
  <c r="B40" i="10"/>
  <c r="C40" i="10"/>
  <c r="D40" i="10"/>
  <c r="B41" i="10"/>
  <c r="C41" i="10"/>
  <c r="D41" i="10"/>
  <c r="B42" i="10"/>
  <c r="C42" i="10"/>
  <c r="D42" i="10"/>
  <c r="B43" i="10"/>
  <c r="C43" i="10"/>
  <c r="D43" i="10"/>
  <c r="B44" i="10"/>
  <c r="C44" i="10"/>
  <c r="D44" i="10"/>
  <c r="B45" i="10"/>
  <c r="C45" i="10"/>
  <c r="D45" i="10"/>
  <c r="B46" i="10"/>
  <c r="C46" i="10"/>
  <c r="D46" i="10"/>
  <c r="B47" i="10"/>
  <c r="C47" i="10"/>
  <c r="D47" i="10"/>
  <c r="B48" i="10"/>
  <c r="C48" i="10"/>
  <c r="D48" i="10"/>
  <c r="B49" i="10"/>
  <c r="C49" i="10"/>
  <c r="D49" i="10"/>
  <c r="B50" i="10"/>
  <c r="C50" i="10"/>
  <c r="D50" i="10"/>
  <c r="B51" i="10"/>
  <c r="C51" i="10"/>
  <c r="D51" i="10"/>
  <c r="B52" i="10"/>
  <c r="C52" i="10"/>
  <c r="D52" i="10"/>
  <c r="B53" i="10"/>
  <c r="C53" i="10"/>
  <c r="D53" i="10"/>
  <c r="B54" i="10"/>
  <c r="C54" i="10"/>
  <c r="D54" i="10"/>
  <c r="B55" i="10"/>
  <c r="C55" i="10"/>
  <c r="D55" i="10"/>
  <c r="B56" i="10"/>
  <c r="C56" i="10"/>
  <c r="D56" i="10"/>
  <c r="B57" i="10"/>
  <c r="C57" i="10"/>
  <c r="D57" i="10"/>
  <c r="B58" i="10"/>
  <c r="C58" i="10"/>
  <c r="D58" i="10"/>
  <c r="B59" i="10"/>
  <c r="C59" i="10"/>
  <c r="D59" i="10"/>
  <c r="B60" i="10"/>
  <c r="C60" i="10"/>
  <c r="D60" i="10"/>
  <c r="B61" i="10"/>
  <c r="C61" i="10"/>
  <c r="D61" i="10"/>
  <c r="B62" i="10"/>
  <c r="C62" i="10"/>
  <c r="D62" i="10"/>
  <c r="B63" i="10"/>
  <c r="C63" i="10"/>
  <c r="D63" i="10"/>
  <c r="B64" i="10"/>
  <c r="C64" i="10"/>
  <c r="D64" i="10"/>
  <c r="B65" i="10"/>
  <c r="C65" i="10"/>
  <c r="D65" i="10"/>
  <c r="B66" i="10"/>
  <c r="C66" i="10"/>
  <c r="D66" i="10"/>
  <c r="B67" i="10"/>
  <c r="C67" i="10"/>
  <c r="D67" i="10"/>
  <c r="B68" i="10"/>
  <c r="C68" i="10"/>
  <c r="D68" i="10"/>
  <c r="B69" i="10"/>
  <c r="C69" i="10"/>
  <c r="D69" i="10"/>
  <c r="B70" i="10"/>
  <c r="C70" i="10"/>
  <c r="D70" i="10"/>
  <c r="B71" i="10"/>
  <c r="C71" i="10"/>
  <c r="D71" i="10"/>
  <c r="B72" i="10"/>
  <c r="C72" i="10"/>
  <c r="D72" i="10"/>
  <c r="B73" i="10"/>
  <c r="C73" i="10"/>
  <c r="D73" i="10"/>
  <c r="B74" i="10"/>
  <c r="C74" i="10"/>
  <c r="D74" i="10"/>
  <c r="B75" i="10"/>
  <c r="C75" i="10"/>
  <c r="D75" i="10"/>
  <c r="B76" i="10"/>
  <c r="C76" i="10"/>
  <c r="D76" i="10"/>
  <c r="B77" i="10"/>
  <c r="C77" i="10"/>
  <c r="D77" i="10"/>
  <c r="B78" i="10"/>
  <c r="C78" i="10"/>
  <c r="D78" i="10"/>
  <c r="B79" i="10"/>
  <c r="C79" i="10"/>
  <c r="D79" i="10"/>
  <c r="B80" i="10"/>
  <c r="C80" i="10"/>
  <c r="D80" i="10"/>
  <c r="B81" i="10"/>
  <c r="C81" i="10"/>
  <c r="D81" i="10"/>
  <c r="B82" i="10"/>
  <c r="C82" i="10"/>
  <c r="D82" i="10"/>
  <c r="B83" i="10"/>
  <c r="C83" i="10"/>
  <c r="D83" i="10"/>
  <c r="B84" i="10"/>
  <c r="C84" i="10"/>
  <c r="D84" i="10"/>
  <c r="B85" i="10"/>
  <c r="C85" i="10"/>
  <c r="D85" i="10"/>
  <c r="B86" i="10"/>
  <c r="C86" i="10"/>
  <c r="D86" i="10"/>
  <c r="B87" i="10"/>
  <c r="C87" i="10"/>
  <c r="D87" i="10"/>
  <c r="B88" i="10"/>
  <c r="C88" i="10"/>
  <c r="D88" i="10"/>
  <c r="B89" i="10"/>
  <c r="C89" i="10"/>
  <c r="D89" i="10"/>
  <c r="B90" i="10"/>
  <c r="C90" i="10"/>
  <c r="D90" i="10"/>
  <c r="B91" i="10"/>
  <c r="C91" i="10"/>
  <c r="D91" i="10"/>
  <c r="B92" i="10"/>
  <c r="C92" i="10"/>
  <c r="D92" i="10"/>
  <c r="B93" i="10"/>
  <c r="C93" i="10"/>
  <c r="D93" i="10"/>
  <c r="B94" i="10"/>
  <c r="C94" i="10"/>
  <c r="D94" i="10"/>
  <c r="B95" i="10"/>
  <c r="C95" i="10"/>
  <c r="D95" i="10"/>
  <c r="B96" i="10"/>
  <c r="C96" i="10"/>
  <c r="D96" i="10"/>
  <c r="B97" i="10"/>
  <c r="C97" i="10"/>
  <c r="D97" i="10"/>
  <c r="B98" i="10"/>
  <c r="C98" i="10"/>
  <c r="D98" i="10"/>
  <c r="B99" i="10"/>
  <c r="C99" i="10"/>
  <c r="D99" i="10"/>
  <c r="B100" i="10"/>
  <c r="C100" i="10"/>
  <c r="D100" i="10"/>
  <c r="B101" i="10"/>
  <c r="C101" i="10"/>
  <c r="D101" i="10"/>
  <c r="B102" i="10"/>
  <c r="C102" i="10"/>
  <c r="D102" i="10"/>
  <c r="B103" i="10"/>
  <c r="C103" i="10"/>
  <c r="D103" i="10"/>
  <c r="B104" i="10"/>
  <c r="C104" i="10"/>
  <c r="D104" i="10"/>
  <c r="B105" i="10"/>
  <c r="C105" i="10"/>
  <c r="D105" i="10"/>
  <c r="B106" i="10"/>
  <c r="C106" i="10"/>
  <c r="D106" i="10"/>
  <c r="B107" i="10"/>
  <c r="C107" i="10"/>
  <c r="D107" i="10"/>
  <c r="B108" i="10"/>
  <c r="C108" i="10"/>
  <c r="D108" i="10"/>
  <c r="B109" i="10"/>
  <c r="C109" i="10"/>
  <c r="D109" i="10"/>
  <c r="B110" i="10"/>
  <c r="C110" i="10"/>
  <c r="D110" i="10"/>
  <c r="B111" i="10"/>
  <c r="C111" i="10"/>
  <c r="D111" i="10"/>
  <c r="B112" i="10"/>
  <c r="C112" i="10"/>
  <c r="D112" i="10"/>
  <c r="B113" i="10"/>
  <c r="C113" i="10"/>
  <c r="D113" i="10"/>
  <c r="B114" i="10"/>
  <c r="C114" i="10"/>
  <c r="D114" i="10"/>
  <c r="B115" i="10"/>
  <c r="C115" i="10"/>
  <c r="D115" i="10"/>
  <c r="B116" i="10"/>
  <c r="C116" i="10"/>
  <c r="D116" i="10"/>
  <c r="B117" i="10"/>
  <c r="C117" i="10"/>
  <c r="D117" i="10"/>
  <c r="B118" i="10"/>
  <c r="C118" i="10"/>
  <c r="D118" i="10"/>
  <c r="B119" i="10"/>
  <c r="C119" i="10"/>
  <c r="D119" i="10"/>
  <c r="B120" i="10"/>
  <c r="C120" i="10"/>
  <c r="D120" i="10"/>
  <c r="B121" i="10"/>
  <c r="C121" i="10"/>
  <c r="D121" i="10"/>
  <c r="B122" i="10"/>
  <c r="C122" i="10"/>
  <c r="D122" i="10"/>
  <c r="B123" i="10"/>
  <c r="C123" i="10"/>
  <c r="D123" i="10"/>
  <c r="B124" i="10"/>
  <c r="C124" i="10"/>
  <c r="D124" i="10"/>
  <c r="B125" i="10"/>
  <c r="C125" i="10"/>
  <c r="D125" i="10"/>
  <c r="B126" i="10"/>
  <c r="C126" i="10"/>
  <c r="D126" i="10"/>
  <c r="B127" i="10"/>
  <c r="C127" i="10"/>
  <c r="D127" i="10"/>
  <c r="B128" i="10"/>
  <c r="C128" i="10"/>
  <c r="D128" i="10"/>
  <c r="B129" i="10"/>
  <c r="C129" i="10"/>
  <c r="D129" i="10"/>
  <c r="B130" i="10"/>
  <c r="C130" i="10"/>
  <c r="D130" i="10"/>
  <c r="B131" i="10"/>
  <c r="C131" i="10"/>
  <c r="D131" i="10"/>
  <c r="B132" i="10"/>
  <c r="C132" i="10"/>
  <c r="D132" i="10"/>
  <c r="B133" i="10"/>
  <c r="C133" i="10"/>
  <c r="D133" i="10"/>
  <c r="B134" i="10"/>
  <c r="C134" i="10"/>
  <c r="D134" i="10"/>
  <c r="B135" i="10"/>
  <c r="C135" i="10"/>
  <c r="D135" i="10"/>
  <c r="B136" i="10"/>
  <c r="C136" i="10"/>
  <c r="D136" i="10"/>
  <c r="B137" i="10"/>
  <c r="C137" i="10"/>
  <c r="D137" i="10"/>
  <c r="B138" i="10"/>
  <c r="C138" i="10"/>
  <c r="D138" i="10"/>
  <c r="B139" i="10"/>
  <c r="C139" i="10"/>
  <c r="D139" i="10"/>
  <c r="B140" i="10"/>
  <c r="C140" i="10"/>
  <c r="D140" i="10"/>
  <c r="B141" i="10"/>
  <c r="C141" i="10"/>
  <c r="D141" i="10"/>
  <c r="B142" i="10"/>
  <c r="C142" i="10"/>
  <c r="D142" i="10"/>
  <c r="B143" i="10"/>
  <c r="C143" i="10"/>
  <c r="D143" i="10"/>
  <c r="B144" i="10"/>
  <c r="C144" i="10"/>
  <c r="D144" i="10"/>
  <c r="B145" i="10"/>
  <c r="C145" i="10"/>
  <c r="D145" i="10"/>
  <c r="B146" i="10"/>
  <c r="C146" i="10"/>
  <c r="D146" i="10"/>
  <c r="B147" i="10"/>
  <c r="C147" i="10"/>
  <c r="D147" i="10"/>
  <c r="B148" i="10"/>
  <c r="C148" i="10"/>
  <c r="D148" i="10"/>
  <c r="B149" i="10"/>
  <c r="C149" i="10"/>
  <c r="D149" i="10"/>
  <c r="B150" i="10"/>
  <c r="C150" i="10"/>
  <c r="D150" i="10"/>
  <c r="B151" i="10"/>
  <c r="C151" i="10"/>
  <c r="D151" i="10"/>
  <c r="B152" i="10"/>
  <c r="C152" i="10"/>
  <c r="D152" i="10"/>
  <c r="B153" i="10"/>
  <c r="C153" i="10"/>
  <c r="D153" i="10"/>
  <c r="B154" i="10"/>
  <c r="C154" i="10"/>
  <c r="D154" i="10"/>
  <c r="B155" i="10"/>
  <c r="C155" i="10"/>
  <c r="D155" i="10"/>
  <c r="B156" i="10"/>
  <c r="C156" i="10"/>
  <c r="D156" i="10"/>
  <c r="B157" i="10"/>
  <c r="C157" i="10"/>
  <c r="D157" i="10"/>
  <c r="B158" i="10"/>
  <c r="C158" i="10"/>
  <c r="D158" i="10"/>
  <c r="B159" i="10"/>
  <c r="C159" i="10"/>
  <c r="D159" i="10"/>
  <c r="B160" i="10"/>
  <c r="C160" i="10"/>
  <c r="D160" i="10"/>
  <c r="B161" i="10"/>
  <c r="C161" i="10"/>
  <c r="D161" i="10"/>
  <c r="B162" i="10"/>
  <c r="C162" i="10"/>
  <c r="D162" i="10"/>
  <c r="B163" i="10"/>
  <c r="C163" i="10"/>
  <c r="D163" i="10"/>
  <c r="B164" i="10"/>
  <c r="C164" i="10"/>
  <c r="D164" i="10"/>
  <c r="B165" i="10"/>
  <c r="C165" i="10"/>
  <c r="D165" i="10"/>
  <c r="B166" i="10"/>
  <c r="C166" i="10"/>
  <c r="D166" i="10"/>
  <c r="B167" i="10"/>
  <c r="C167" i="10"/>
  <c r="D167" i="10"/>
  <c r="B168" i="10"/>
  <c r="C168" i="10"/>
  <c r="D168" i="10"/>
  <c r="B169" i="10"/>
  <c r="C169" i="10"/>
  <c r="D169" i="10"/>
  <c r="B170" i="10"/>
  <c r="C170" i="10"/>
  <c r="D170" i="10"/>
  <c r="B171" i="10"/>
  <c r="C171" i="10"/>
  <c r="D171" i="10"/>
  <c r="B172" i="10"/>
  <c r="C172" i="10"/>
  <c r="D172" i="10"/>
  <c r="B173" i="10"/>
  <c r="C173" i="10"/>
  <c r="D173" i="10"/>
  <c r="B174" i="10"/>
  <c r="C174" i="10"/>
  <c r="D174" i="10"/>
  <c r="B175" i="10"/>
  <c r="C175" i="10"/>
  <c r="D175" i="10"/>
  <c r="B176" i="10"/>
  <c r="C176" i="10"/>
  <c r="D176" i="10"/>
  <c r="B177" i="10"/>
  <c r="C177" i="10"/>
  <c r="D177" i="10"/>
  <c r="B178" i="10"/>
  <c r="C178" i="10"/>
  <c r="D178" i="10"/>
  <c r="B179" i="10"/>
  <c r="C179" i="10"/>
  <c r="D179" i="10"/>
  <c r="B180" i="10"/>
  <c r="C180" i="10"/>
  <c r="D180" i="10"/>
  <c r="B181" i="10"/>
  <c r="C181" i="10"/>
  <c r="D181" i="10"/>
  <c r="B182" i="10"/>
  <c r="C182" i="10"/>
  <c r="D182" i="10"/>
  <c r="B183" i="10"/>
  <c r="C183" i="10"/>
  <c r="D183" i="10"/>
  <c r="B184" i="10"/>
  <c r="C184" i="10"/>
  <c r="D184" i="10"/>
  <c r="B185" i="10"/>
  <c r="C185" i="10"/>
  <c r="D185" i="10"/>
  <c r="B186" i="10"/>
  <c r="C186" i="10"/>
  <c r="D186" i="10"/>
  <c r="B187" i="10"/>
  <c r="C187" i="10"/>
  <c r="D187" i="10"/>
  <c r="B188" i="10"/>
  <c r="C188" i="10"/>
  <c r="D188" i="10"/>
  <c r="B189" i="10"/>
  <c r="C189" i="10"/>
  <c r="D189" i="10"/>
  <c r="B190" i="10"/>
  <c r="C190" i="10"/>
  <c r="D190" i="10"/>
  <c r="B191" i="10"/>
  <c r="C191" i="10"/>
  <c r="D191" i="10"/>
  <c r="B192" i="10"/>
  <c r="C192" i="10"/>
  <c r="D192" i="10"/>
  <c r="B193" i="10"/>
  <c r="C193" i="10"/>
  <c r="D193" i="10"/>
  <c r="B194" i="10"/>
  <c r="C194" i="10"/>
  <c r="D194" i="10"/>
  <c r="B195" i="10"/>
  <c r="C195" i="10"/>
  <c r="D195" i="10"/>
  <c r="B196" i="10"/>
  <c r="C196" i="10"/>
  <c r="D196" i="10"/>
  <c r="B197" i="10"/>
  <c r="C197" i="10"/>
  <c r="D197" i="10"/>
  <c r="B198" i="10"/>
  <c r="C198" i="10"/>
  <c r="D198" i="10"/>
  <c r="B199" i="10"/>
  <c r="C199" i="10"/>
  <c r="D199" i="10"/>
  <c r="B200" i="10"/>
  <c r="C200" i="10"/>
  <c r="D200" i="10"/>
  <c r="B201" i="10"/>
  <c r="C201" i="10"/>
  <c r="D201" i="10"/>
  <c r="B202" i="10"/>
  <c r="C202" i="10"/>
  <c r="D202" i="10"/>
  <c r="B203" i="10"/>
  <c r="C203" i="10"/>
  <c r="D203" i="10"/>
  <c r="B204" i="10"/>
  <c r="C204" i="10"/>
  <c r="D204" i="10"/>
  <c r="B205" i="10"/>
  <c r="C205" i="10"/>
  <c r="D205" i="10"/>
  <c r="B206" i="10"/>
  <c r="C206" i="10"/>
  <c r="D206" i="10"/>
  <c r="B207" i="10"/>
  <c r="C207" i="10"/>
  <c r="D207" i="10"/>
  <c r="B208" i="10"/>
  <c r="C208" i="10"/>
  <c r="D208" i="10"/>
  <c r="B209" i="10"/>
  <c r="C209" i="10"/>
  <c r="D209" i="10"/>
  <c r="B210" i="10"/>
  <c r="C210" i="10"/>
  <c r="D210" i="10"/>
  <c r="B211" i="10"/>
  <c r="C211" i="10"/>
  <c r="D211" i="10"/>
  <c r="B212" i="10"/>
  <c r="C212" i="10"/>
  <c r="D212" i="10"/>
  <c r="B213" i="10"/>
  <c r="C213" i="10"/>
  <c r="D213" i="10"/>
  <c r="B214" i="10"/>
  <c r="C214" i="10"/>
  <c r="D214" i="10"/>
  <c r="B215" i="10"/>
  <c r="C215" i="10"/>
  <c r="D215" i="10"/>
  <c r="B216" i="10"/>
  <c r="C216" i="10"/>
  <c r="D216" i="10"/>
  <c r="B217" i="10"/>
  <c r="C217" i="10"/>
  <c r="D217" i="10"/>
  <c r="B218" i="10"/>
  <c r="C218" i="10"/>
  <c r="D218" i="10"/>
  <c r="B219" i="10"/>
  <c r="C219" i="10"/>
  <c r="D219" i="10"/>
  <c r="B220" i="10"/>
  <c r="C220" i="10"/>
  <c r="D220" i="10"/>
  <c r="B221" i="10"/>
  <c r="C221" i="10"/>
  <c r="D221" i="10"/>
  <c r="B222" i="10"/>
  <c r="C222" i="10"/>
  <c r="D222" i="10"/>
  <c r="B223" i="10"/>
  <c r="C223" i="10"/>
  <c r="D223" i="10"/>
  <c r="B224" i="10"/>
  <c r="C224" i="10"/>
  <c r="D224" i="10"/>
  <c r="B225" i="10"/>
  <c r="C225" i="10"/>
  <c r="D225" i="10"/>
  <c r="B226" i="10"/>
  <c r="C226" i="10"/>
  <c r="D226" i="10"/>
  <c r="B227" i="10"/>
  <c r="C227" i="10"/>
  <c r="D227" i="10"/>
  <c r="B228" i="10"/>
  <c r="C228" i="10"/>
  <c r="D228" i="10"/>
  <c r="B229" i="10"/>
  <c r="C229" i="10"/>
  <c r="D229" i="10"/>
  <c r="B230" i="10"/>
  <c r="C230" i="10"/>
  <c r="D230" i="10"/>
  <c r="B231" i="10"/>
  <c r="C231" i="10"/>
  <c r="D231" i="10"/>
  <c r="B232" i="10"/>
  <c r="C232" i="10"/>
  <c r="D232" i="10"/>
  <c r="B233" i="10"/>
  <c r="C233" i="10"/>
  <c r="D233" i="10"/>
  <c r="B234" i="10"/>
  <c r="C234" i="10"/>
  <c r="D234" i="10"/>
  <c r="B235" i="10"/>
  <c r="C235" i="10"/>
  <c r="D235" i="10"/>
  <c r="B236" i="10"/>
  <c r="C236" i="10"/>
  <c r="D236" i="10"/>
  <c r="B237" i="10"/>
  <c r="C237" i="10"/>
  <c r="D237" i="10"/>
  <c r="B238" i="10"/>
  <c r="C238" i="10"/>
  <c r="D238" i="10"/>
  <c r="B239" i="10"/>
  <c r="C239" i="10"/>
  <c r="D239" i="10"/>
  <c r="B240" i="10"/>
  <c r="C240" i="10"/>
  <c r="D240" i="10"/>
  <c r="B241" i="10"/>
  <c r="C241" i="10"/>
  <c r="D241" i="10"/>
  <c r="B242" i="10"/>
  <c r="C242" i="10"/>
  <c r="D242" i="10"/>
  <c r="B243" i="10"/>
  <c r="C243" i="10"/>
  <c r="D243" i="10"/>
  <c r="B244" i="10"/>
  <c r="C244" i="10"/>
  <c r="D244" i="10"/>
  <c r="B245" i="10"/>
  <c r="C245" i="10"/>
  <c r="D245" i="10"/>
  <c r="B246" i="10"/>
  <c r="C246" i="10"/>
  <c r="D246" i="10"/>
  <c r="B247" i="10"/>
  <c r="C247" i="10"/>
  <c r="D247" i="10"/>
  <c r="B248" i="10"/>
  <c r="C248" i="10"/>
  <c r="D248" i="10"/>
  <c r="B249" i="10"/>
  <c r="C249" i="10"/>
  <c r="D249" i="10"/>
  <c r="B250" i="10"/>
  <c r="C250" i="10"/>
  <c r="D250" i="10"/>
  <c r="B251" i="10"/>
  <c r="C251" i="10"/>
  <c r="D251" i="10"/>
  <c r="B252" i="10"/>
  <c r="C252" i="10"/>
  <c r="D252" i="10"/>
  <c r="B253" i="10"/>
  <c r="C253" i="10"/>
  <c r="D253" i="10"/>
  <c r="B254" i="10"/>
  <c r="C254" i="10"/>
  <c r="D254" i="10"/>
  <c r="B255" i="10"/>
  <c r="C255" i="10"/>
  <c r="D255" i="10"/>
  <c r="B256" i="10"/>
  <c r="C256" i="10"/>
  <c r="D256" i="10"/>
  <c r="B257" i="10"/>
  <c r="C257" i="10"/>
  <c r="D257" i="10"/>
  <c r="B258" i="10"/>
  <c r="C258" i="10"/>
  <c r="D258" i="10"/>
  <c r="B259" i="10"/>
  <c r="C259" i="10"/>
  <c r="D259" i="10"/>
  <c r="B260" i="10"/>
  <c r="C260" i="10"/>
  <c r="D260" i="10"/>
  <c r="B261" i="10"/>
  <c r="C261" i="10"/>
  <c r="D261" i="10"/>
  <c r="D12" i="10"/>
  <c r="C12" i="10"/>
  <c r="B12" i="10"/>
  <c r="GF2" i="10"/>
  <c r="GE2" i="10"/>
  <c r="GD2" i="10"/>
  <c r="FV2" i="10"/>
  <c r="FU2" i="10"/>
  <c r="FT2" i="10"/>
  <c r="FL2" i="10"/>
  <c r="FK2" i="10"/>
  <c r="FJ2" i="10"/>
  <c r="FB2" i="10"/>
  <c r="FA2" i="10"/>
  <c r="EZ2" i="10"/>
  <c r="ER2" i="10"/>
  <c r="EQ2" i="10"/>
  <c r="EP2" i="10"/>
  <c r="EH2" i="10"/>
  <c r="EG2" i="10"/>
  <c r="EF2" i="10"/>
  <c r="DX2" i="10"/>
  <c r="DW2" i="10"/>
  <c r="DV2" i="10"/>
  <c r="DN2" i="10"/>
  <c r="DM2" i="10"/>
  <c r="DL2" i="10"/>
  <c r="DD2" i="10"/>
  <c r="DC2" i="10"/>
  <c r="DB2" i="10"/>
  <c r="CT2" i="10"/>
  <c r="CS2" i="10"/>
  <c r="CR2" i="10"/>
  <c r="CP2" i="10"/>
  <c r="D24" i="11" s="1"/>
  <c r="CN2" i="10"/>
  <c r="D22" i="11" s="1"/>
  <c r="CL2" i="10"/>
  <c r="D20" i="11" s="1"/>
  <c r="CJ2" i="10"/>
  <c r="D18" i="11" s="1"/>
  <c r="CH2" i="10"/>
  <c r="D16" i="11" s="1"/>
  <c r="CF2" i="10"/>
  <c r="D14" i="11" s="1"/>
  <c r="CD2" i="10"/>
  <c r="D12" i="11" s="1"/>
  <c r="CB2" i="10"/>
  <c r="D10" i="11" s="1"/>
  <c r="BZ2" i="10"/>
  <c r="D8" i="11" s="1"/>
  <c r="BX2" i="10"/>
  <c r="D6" i="11" s="1"/>
  <c r="CQ2" i="10"/>
  <c r="D25" i="11" s="1"/>
  <c r="CO2" i="10"/>
  <c r="D23" i="11" s="1"/>
  <c r="CM2" i="10"/>
  <c r="D21" i="11" s="1"/>
  <c r="CK2" i="10"/>
  <c r="D19" i="11" s="1"/>
  <c r="CI2" i="10"/>
  <c r="D17" i="11" s="1"/>
  <c r="CG2" i="10"/>
  <c r="D15" i="11" s="1"/>
  <c r="CE2" i="10"/>
  <c r="D13" i="11" s="1"/>
  <c r="CC2" i="10"/>
  <c r="D11" i="11" s="1"/>
  <c r="CA2" i="10"/>
  <c r="D9" i="11" s="1"/>
  <c r="BY2" i="10"/>
  <c r="D7" i="11" s="1"/>
  <c r="K10" i="11" l="1"/>
  <c r="K18" i="11"/>
  <c r="K24" i="11"/>
  <c r="L24" i="11" s="1"/>
  <c r="A25" i="11" s="1"/>
  <c r="K20" i="11"/>
  <c r="K22" i="11"/>
  <c r="K16" i="11"/>
  <c r="K14" i="11"/>
  <c r="K12" i="11"/>
  <c r="K8" i="11"/>
  <c r="K6" i="11"/>
  <c r="L14" i="11" l="1"/>
  <c r="A15" i="11" s="1"/>
  <c r="L16" i="11"/>
  <c r="A17" i="11" s="1"/>
  <c r="L22" i="11"/>
  <c r="A23" i="11" s="1"/>
  <c r="L20" i="11"/>
  <c r="A21" i="11" s="1"/>
  <c r="L2" i="10" l="1"/>
  <c r="K2" i="10"/>
  <c r="J2" i="10"/>
  <c r="I2" i="10"/>
  <c r="O2" i="10"/>
  <c r="A2" i="10"/>
  <c r="B3" i="13" s="1"/>
  <c r="O2" i="11"/>
  <c r="H102" i="1" l="1"/>
  <c r="I102" i="1" s="1"/>
  <c r="H100" i="1"/>
  <c r="I100" i="1" s="1"/>
  <c r="H98" i="1"/>
  <c r="I99" i="1" s="1"/>
  <c r="H96" i="1"/>
  <c r="I96" i="1" s="1"/>
  <c r="H94" i="1"/>
  <c r="I94" i="1" s="1"/>
  <c r="I93" i="1"/>
  <c r="H92" i="1"/>
  <c r="I92" i="1" s="1"/>
  <c r="H90" i="1"/>
  <c r="I91" i="1" s="1"/>
  <c r="H88" i="1"/>
  <c r="I88" i="1" s="1"/>
  <c r="H86" i="1"/>
  <c r="H84" i="1"/>
  <c r="I85" i="1" s="1"/>
  <c r="I89" i="1" l="1"/>
  <c r="I101" i="1"/>
  <c r="I87" i="1"/>
  <c r="CG2" i="11"/>
  <c r="I103" i="1"/>
  <c r="I97" i="1"/>
  <c r="I95" i="1"/>
  <c r="I98" i="1"/>
  <c r="I90" i="1"/>
  <c r="I86" i="1"/>
  <c r="I84" i="1"/>
  <c r="H6" i="1" l="1"/>
  <c r="H7" i="1" l="1"/>
  <c r="F2" i="10" s="1"/>
  <c r="I7" i="1"/>
  <c r="K104" i="1"/>
  <c r="J88" i="1" s="1"/>
  <c r="B7" i="1"/>
  <c r="K84" i="1"/>
  <c r="A107" i="1" s="1"/>
  <c r="G2" i="10" l="1"/>
  <c r="C8" i="1"/>
  <c r="I8" i="1"/>
  <c r="J7" i="1" s="1"/>
  <c r="J84" i="1"/>
  <c r="J98" i="1"/>
  <c r="J92" i="1"/>
  <c r="A86" i="1"/>
  <c r="J90" i="1"/>
  <c r="J96" i="1"/>
  <c r="J86" i="1"/>
  <c r="J102" i="1"/>
  <c r="J100" i="1"/>
  <c r="J94" i="1"/>
  <c r="M52" i="12"/>
  <c r="H209" i="1" l="1"/>
  <c r="H210" i="1"/>
  <c r="H211" i="1"/>
  <c r="H212" i="1"/>
  <c r="H213" i="1"/>
  <c r="H214" i="1"/>
  <c r="H215" i="1"/>
  <c r="H216" i="1"/>
  <c r="H217" i="1"/>
  <c r="H208" i="1"/>
  <c r="H206" i="1"/>
  <c r="J6" i="1"/>
  <c r="J2" i="1"/>
  <c r="A37" i="3"/>
  <c r="A38" i="3"/>
  <c r="A39" i="3"/>
  <c r="H76" i="1"/>
  <c r="J5" i="13" l="1"/>
  <c r="GO2" i="10"/>
  <c r="B7" i="13" s="1"/>
  <c r="GN2" i="10"/>
  <c r="A5" i="13" s="1"/>
  <c r="GS2" i="10"/>
  <c r="B9" i="13" s="1"/>
  <c r="GW2" i="10"/>
  <c r="B11" i="13" s="1"/>
  <c r="HA2" i="10"/>
  <c r="B13" i="13" s="1"/>
  <c r="HE2" i="10"/>
  <c r="B15" i="13" s="1"/>
  <c r="GP2" i="10"/>
  <c r="C7" i="13" s="1"/>
  <c r="GQ2" i="10"/>
  <c r="B8" i="13" s="1"/>
  <c r="GY2" i="10"/>
  <c r="B12" i="13" s="1"/>
  <c r="HC2" i="10"/>
  <c r="B14" i="13" s="1"/>
  <c r="GV2" i="10"/>
  <c r="C10" i="13" s="1"/>
  <c r="GT2" i="10"/>
  <c r="C9" i="13" s="1"/>
  <c r="GX2" i="10"/>
  <c r="C11" i="13" s="1"/>
  <c r="HB2" i="10"/>
  <c r="C13" i="13" s="1"/>
  <c r="HF2" i="10"/>
  <c r="C15" i="13" s="1"/>
  <c r="GU2" i="10"/>
  <c r="B10" i="13" s="1"/>
  <c r="HG2" i="10"/>
  <c r="B16" i="13" s="1"/>
  <c r="GR2" i="10"/>
  <c r="C8" i="13" s="1"/>
  <c r="GZ2" i="10"/>
  <c r="C12" i="13" s="1"/>
  <c r="HD2" i="10"/>
  <c r="C14" i="13" s="1"/>
  <c r="HH2" i="10"/>
  <c r="C16" i="13" s="1"/>
  <c r="B207" i="1"/>
  <c r="E207" i="1"/>
  <c r="C207" i="1"/>
  <c r="I214" i="1"/>
  <c r="I208" i="1"/>
  <c r="I212" i="1"/>
  <c r="I216" i="1"/>
  <c r="I211" i="1"/>
  <c r="I215" i="1"/>
  <c r="I210" i="1"/>
  <c r="I217" i="1"/>
  <c r="I213" i="1"/>
  <c r="I209" i="1"/>
  <c r="J206" i="1" l="1"/>
  <c r="H10" i="1" l="1"/>
  <c r="M66" i="12"/>
  <c r="M67" i="12"/>
  <c r="M65" i="12"/>
  <c r="C10" i="1" l="1"/>
  <c r="J10" i="1"/>
  <c r="F10" i="1" s="1"/>
  <c r="B3" i="12"/>
  <c r="AE273" i="12"/>
  <c r="S273" i="12"/>
  <c r="AI273" i="12" s="1"/>
  <c r="R273" i="12"/>
  <c r="AA273" i="12" s="1"/>
  <c r="P273" i="12"/>
  <c r="Q273" i="12" s="1"/>
  <c r="Y273" i="12" s="1"/>
  <c r="AE272" i="12"/>
  <c r="S272" i="12"/>
  <c r="AI272" i="12" s="1"/>
  <c r="R272" i="12"/>
  <c r="P272" i="12"/>
  <c r="Q272" i="12" s="1"/>
  <c r="Y272" i="12" s="1"/>
  <c r="AE271" i="12"/>
  <c r="S271" i="12"/>
  <c r="AI271" i="12" s="1"/>
  <c r="R271" i="12"/>
  <c r="AA271" i="12" s="1"/>
  <c r="P271" i="12"/>
  <c r="Q271" i="12" s="1"/>
  <c r="Y271" i="12" s="1"/>
  <c r="AE270" i="12"/>
  <c r="S270" i="12"/>
  <c r="AI270" i="12" s="1"/>
  <c r="R270" i="12"/>
  <c r="P270" i="12"/>
  <c r="Q270" i="12" s="1"/>
  <c r="Y270" i="12" s="1"/>
  <c r="AE269" i="12"/>
  <c r="S269" i="12"/>
  <c r="AI269" i="12" s="1"/>
  <c r="R269" i="12"/>
  <c r="AA269" i="12" s="1"/>
  <c r="P269" i="12"/>
  <c r="Q269" i="12" s="1"/>
  <c r="Y269" i="12" s="1"/>
  <c r="AE268" i="12"/>
  <c r="S268" i="12"/>
  <c r="R268" i="12"/>
  <c r="AG268" i="12" s="1"/>
  <c r="P268" i="12"/>
  <c r="Q268" i="12" s="1"/>
  <c r="Y268" i="12" s="1"/>
  <c r="AE267" i="12"/>
  <c r="S267" i="12"/>
  <c r="R267" i="12"/>
  <c r="P267" i="12"/>
  <c r="Q267" i="12" s="1"/>
  <c r="Y267" i="12" s="1"/>
  <c r="AE266" i="12"/>
  <c r="S266" i="12"/>
  <c r="AI266" i="12" s="1"/>
  <c r="R266" i="12"/>
  <c r="AA266" i="12" s="1"/>
  <c r="P266" i="12"/>
  <c r="Q266" i="12" s="1"/>
  <c r="Y266" i="12" s="1"/>
  <c r="AE265" i="12"/>
  <c r="S265" i="12"/>
  <c r="R265" i="12"/>
  <c r="AA265" i="12" s="1"/>
  <c r="P265" i="12"/>
  <c r="Q265" i="12" s="1"/>
  <c r="Y265" i="12" s="1"/>
  <c r="AE264" i="12"/>
  <c r="S264" i="12"/>
  <c r="R264" i="12"/>
  <c r="AA264" i="12" s="1"/>
  <c r="P264" i="12"/>
  <c r="Q264" i="12" s="1"/>
  <c r="Y264" i="12" s="1"/>
  <c r="AE263" i="12"/>
  <c r="S263" i="12"/>
  <c r="AC263" i="12" s="1"/>
  <c r="R263" i="12"/>
  <c r="AG263" i="12" s="1"/>
  <c r="P263" i="12"/>
  <c r="Q263" i="12" s="1"/>
  <c r="Y263" i="12" s="1"/>
  <c r="AE262" i="12"/>
  <c r="S262" i="12"/>
  <c r="R262" i="12"/>
  <c r="AA262" i="12" s="1"/>
  <c r="P262" i="12"/>
  <c r="Q262" i="12" s="1"/>
  <c r="Y262" i="12" s="1"/>
  <c r="AE261" i="12"/>
  <c r="S261" i="12"/>
  <c r="R261" i="12"/>
  <c r="P261" i="12"/>
  <c r="Q261" i="12" s="1"/>
  <c r="Y261" i="12" s="1"/>
  <c r="AE260" i="12"/>
  <c r="S260" i="12"/>
  <c r="R260" i="12"/>
  <c r="AG260" i="12" s="1"/>
  <c r="P260" i="12"/>
  <c r="Q260" i="12" s="1"/>
  <c r="Y260" i="12" s="1"/>
  <c r="AE259" i="12"/>
  <c r="S259" i="12"/>
  <c r="R259" i="12"/>
  <c r="P259" i="12"/>
  <c r="Q259" i="12" s="1"/>
  <c r="Y259" i="12" s="1"/>
  <c r="AE258" i="12"/>
  <c r="S258" i="12"/>
  <c r="R258" i="12"/>
  <c r="P258" i="12"/>
  <c r="Q258" i="12" s="1"/>
  <c r="Y258" i="12" s="1"/>
  <c r="AE257" i="12"/>
  <c r="S257" i="12"/>
  <c r="R257" i="12"/>
  <c r="AA257" i="12" s="1"/>
  <c r="P257" i="12"/>
  <c r="Q257" i="12" s="1"/>
  <c r="Y257" i="12" s="1"/>
  <c r="AE256" i="12"/>
  <c r="S256" i="12"/>
  <c r="AI256" i="12" s="1"/>
  <c r="R256" i="12"/>
  <c r="P256" i="12"/>
  <c r="Q256" i="12" s="1"/>
  <c r="Y256" i="12" s="1"/>
  <c r="AE255" i="12"/>
  <c r="S255" i="12"/>
  <c r="AI255" i="12" s="1"/>
  <c r="R255" i="12"/>
  <c r="P255" i="12"/>
  <c r="Q255" i="12" s="1"/>
  <c r="Y255" i="12" s="1"/>
  <c r="AE254" i="12"/>
  <c r="S254" i="12"/>
  <c r="AC254" i="12" s="1"/>
  <c r="R254" i="12"/>
  <c r="AG254" i="12" s="1"/>
  <c r="P254" i="12"/>
  <c r="Q254" i="12" s="1"/>
  <c r="Y254" i="12" s="1"/>
  <c r="AE253" i="12"/>
  <c r="S253" i="12"/>
  <c r="R253" i="12"/>
  <c r="P253" i="12"/>
  <c r="Q253" i="12" s="1"/>
  <c r="Y253" i="12" s="1"/>
  <c r="AE252" i="12"/>
  <c r="S252" i="12"/>
  <c r="R252" i="12"/>
  <c r="AA252" i="12" s="1"/>
  <c r="P252" i="12"/>
  <c r="Q252" i="12" s="1"/>
  <c r="Y252" i="12" s="1"/>
  <c r="AE251" i="12"/>
  <c r="S251" i="12"/>
  <c r="AI251" i="12" s="1"/>
  <c r="R251" i="12"/>
  <c r="AG251" i="12" s="1"/>
  <c r="P251" i="12"/>
  <c r="Q251" i="12" s="1"/>
  <c r="Y251" i="12" s="1"/>
  <c r="AE250" i="12"/>
  <c r="S250" i="12"/>
  <c r="R250" i="12"/>
  <c r="P250" i="12"/>
  <c r="Q250" i="12" s="1"/>
  <c r="Y250" i="12" s="1"/>
  <c r="AE249" i="12"/>
  <c r="S249" i="12"/>
  <c r="R249" i="12"/>
  <c r="P249" i="12"/>
  <c r="Q249" i="12" s="1"/>
  <c r="Y249" i="12" s="1"/>
  <c r="AE248" i="12"/>
  <c r="S248" i="12"/>
  <c r="AC248" i="12" s="1"/>
  <c r="R248" i="12"/>
  <c r="P248" i="12"/>
  <c r="Q248" i="12" s="1"/>
  <c r="Y248" i="12" s="1"/>
  <c r="AE247" i="12"/>
  <c r="S247" i="12"/>
  <c r="AI247" i="12" s="1"/>
  <c r="R247" i="12"/>
  <c r="AA247" i="12" s="1"/>
  <c r="P247" i="12"/>
  <c r="Q247" i="12" s="1"/>
  <c r="Y247" i="12" s="1"/>
  <c r="AE246" i="12"/>
  <c r="S246" i="12"/>
  <c r="AI246" i="12" s="1"/>
  <c r="R246" i="12"/>
  <c r="P246" i="12"/>
  <c r="Q246" i="12" s="1"/>
  <c r="Y246" i="12" s="1"/>
  <c r="AE245" i="12"/>
  <c r="S245" i="12"/>
  <c r="R245" i="12"/>
  <c r="AG245" i="12" s="1"/>
  <c r="P245" i="12"/>
  <c r="Q245" i="12" s="1"/>
  <c r="Y245" i="12" s="1"/>
  <c r="AE244" i="12"/>
  <c r="S244" i="12"/>
  <c r="R244" i="12"/>
  <c r="AG244" i="12" s="1"/>
  <c r="P244" i="12"/>
  <c r="Q244" i="12" s="1"/>
  <c r="Y244" i="12" s="1"/>
  <c r="AE243" i="12"/>
  <c r="S243" i="12"/>
  <c r="AI243" i="12" s="1"/>
  <c r="R243" i="12"/>
  <c r="P243" i="12"/>
  <c r="Q243" i="12" s="1"/>
  <c r="Y243" i="12" s="1"/>
  <c r="AE242" i="12"/>
  <c r="S242" i="12"/>
  <c r="R242" i="12"/>
  <c r="AG242" i="12" s="1"/>
  <c r="P242" i="12"/>
  <c r="Q242" i="12" s="1"/>
  <c r="Y242" i="12" s="1"/>
  <c r="AE241" i="12"/>
  <c r="S241" i="12"/>
  <c r="AC241" i="12" s="1"/>
  <c r="R241" i="12"/>
  <c r="P241" i="12"/>
  <c r="Q241" i="12" s="1"/>
  <c r="Y241" i="12" s="1"/>
  <c r="AE240" i="12"/>
  <c r="S240" i="12"/>
  <c r="AC240" i="12" s="1"/>
  <c r="R240" i="12"/>
  <c r="AG240" i="12" s="1"/>
  <c r="P240" i="12"/>
  <c r="Q240" i="12" s="1"/>
  <c r="Y240" i="12" s="1"/>
  <c r="AE239" i="12"/>
  <c r="S239" i="12"/>
  <c r="R239" i="12"/>
  <c r="AA239" i="12" s="1"/>
  <c r="P239" i="12"/>
  <c r="Q239" i="12" s="1"/>
  <c r="Y239" i="12" s="1"/>
  <c r="AE238" i="12"/>
  <c r="S238" i="12"/>
  <c r="AI238" i="12" s="1"/>
  <c r="R238" i="12"/>
  <c r="P238" i="12"/>
  <c r="Q238" i="12" s="1"/>
  <c r="Y238" i="12" s="1"/>
  <c r="AE237" i="12"/>
  <c r="S237" i="12"/>
  <c r="R237" i="12"/>
  <c r="P237" i="12"/>
  <c r="Q237" i="12" s="1"/>
  <c r="Y237" i="12" s="1"/>
  <c r="AE236" i="12"/>
  <c r="S236" i="12"/>
  <c r="AC236" i="12" s="1"/>
  <c r="R236" i="12"/>
  <c r="P236" i="12"/>
  <c r="Q236" i="12" s="1"/>
  <c r="Y236" i="12" s="1"/>
  <c r="AE235" i="12"/>
  <c r="S235" i="12"/>
  <c r="AI235" i="12" s="1"/>
  <c r="R235" i="12"/>
  <c r="P235" i="12"/>
  <c r="Q235" i="12" s="1"/>
  <c r="Y235" i="12" s="1"/>
  <c r="AE234" i="12"/>
  <c r="S234" i="12"/>
  <c r="R234" i="12"/>
  <c r="AG234" i="12" s="1"/>
  <c r="P234" i="12"/>
  <c r="Q234" i="12" s="1"/>
  <c r="Y234" i="12" s="1"/>
  <c r="AE233" i="12"/>
  <c r="S233" i="12"/>
  <c r="R233" i="12"/>
  <c r="P233" i="12"/>
  <c r="Q233" i="12" s="1"/>
  <c r="Y233" i="12" s="1"/>
  <c r="AE232" i="12"/>
  <c r="S232" i="12"/>
  <c r="AC232" i="12" s="1"/>
  <c r="R232" i="12"/>
  <c r="P232" i="12"/>
  <c r="Q232" i="12" s="1"/>
  <c r="Y232" i="12" s="1"/>
  <c r="AE231" i="12"/>
  <c r="S231" i="12"/>
  <c r="R231" i="12"/>
  <c r="AA231" i="12" s="1"/>
  <c r="P231" i="12"/>
  <c r="Q231" i="12" s="1"/>
  <c r="Y231" i="12" s="1"/>
  <c r="AE230" i="12"/>
  <c r="S230" i="12"/>
  <c r="AI230" i="12" s="1"/>
  <c r="R230" i="12"/>
  <c r="AG230" i="12" s="1"/>
  <c r="P230" i="12"/>
  <c r="Q230" i="12" s="1"/>
  <c r="Y230" i="12" s="1"/>
  <c r="AE229" i="12"/>
  <c r="S229" i="12"/>
  <c r="AC229" i="12" s="1"/>
  <c r="R229" i="12"/>
  <c r="P229" i="12"/>
  <c r="Q229" i="12" s="1"/>
  <c r="Y229" i="12" s="1"/>
  <c r="AE228" i="12"/>
  <c r="S228" i="12"/>
  <c r="R228" i="12"/>
  <c r="AG228" i="12" s="1"/>
  <c r="P228" i="12"/>
  <c r="Q228" i="12" s="1"/>
  <c r="Y228" i="12" s="1"/>
  <c r="AE227" i="12"/>
  <c r="S227" i="12"/>
  <c r="R227" i="12"/>
  <c r="P227" i="12"/>
  <c r="Q227" i="12" s="1"/>
  <c r="Y227" i="12" s="1"/>
  <c r="AE226" i="12"/>
  <c r="S226" i="12"/>
  <c r="AI226" i="12" s="1"/>
  <c r="R226" i="12"/>
  <c r="P226" i="12"/>
  <c r="Q226" i="12" s="1"/>
  <c r="Y226" i="12" s="1"/>
  <c r="AE225" i="12"/>
  <c r="S225" i="12"/>
  <c r="R225" i="12"/>
  <c r="AG225" i="12" s="1"/>
  <c r="P225" i="12"/>
  <c r="Q225" i="12" s="1"/>
  <c r="Y225" i="12" s="1"/>
  <c r="AE224" i="12"/>
  <c r="S224" i="12"/>
  <c r="AC224" i="12" s="1"/>
  <c r="R224" i="12"/>
  <c r="P224" i="12"/>
  <c r="Q224" i="12" s="1"/>
  <c r="Y224" i="12" s="1"/>
  <c r="AE223" i="12"/>
  <c r="S223" i="12"/>
  <c r="AI223" i="12" s="1"/>
  <c r="R223" i="12"/>
  <c r="P223" i="12"/>
  <c r="Q223" i="12" s="1"/>
  <c r="Y223" i="12" s="1"/>
  <c r="AE222" i="12"/>
  <c r="S222" i="12"/>
  <c r="AI222" i="12" s="1"/>
  <c r="R222" i="12"/>
  <c r="P222" i="12"/>
  <c r="Q222" i="12" s="1"/>
  <c r="Y222" i="12" s="1"/>
  <c r="AE221" i="12"/>
  <c r="S221" i="12"/>
  <c r="AC221" i="12" s="1"/>
  <c r="R221" i="12"/>
  <c r="P221" i="12"/>
  <c r="Q221" i="12" s="1"/>
  <c r="Y221" i="12" s="1"/>
  <c r="AE220" i="12"/>
  <c r="S220" i="12"/>
  <c r="AC220" i="12" s="1"/>
  <c r="R220" i="12"/>
  <c r="P220" i="12"/>
  <c r="Q220" i="12" s="1"/>
  <c r="Y220" i="12" s="1"/>
  <c r="AE219" i="12"/>
  <c r="S219" i="12"/>
  <c r="R219" i="12"/>
  <c r="P219" i="12"/>
  <c r="Q219" i="12" s="1"/>
  <c r="Y219" i="12" s="1"/>
  <c r="AE218" i="12"/>
  <c r="S218" i="12"/>
  <c r="AI218" i="12" s="1"/>
  <c r="R218" i="12"/>
  <c r="P218" i="12"/>
  <c r="Q218" i="12" s="1"/>
  <c r="Y218" i="12" s="1"/>
  <c r="AE217" i="12"/>
  <c r="S217" i="12"/>
  <c r="AC217" i="12" s="1"/>
  <c r="R217" i="12"/>
  <c r="P217" i="12"/>
  <c r="Q217" i="12" s="1"/>
  <c r="Y217" i="12" s="1"/>
  <c r="AE216" i="12"/>
  <c r="S216" i="12"/>
  <c r="AC216" i="12" s="1"/>
  <c r="R216" i="12"/>
  <c r="P216" i="12"/>
  <c r="Q216" i="12" s="1"/>
  <c r="Y216" i="12" s="1"/>
  <c r="AE215" i="12"/>
  <c r="S215" i="12"/>
  <c r="R215" i="12"/>
  <c r="P215" i="12"/>
  <c r="Q215" i="12" s="1"/>
  <c r="Y215" i="12" s="1"/>
  <c r="AE214" i="12"/>
  <c r="S214" i="12"/>
  <c r="AI214" i="12" s="1"/>
  <c r="R214" i="12"/>
  <c r="P214" i="12"/>
  <c r="Q214" i="12" s="1"/>
  <c r="Y214" i="12" s="1"/>
  <c r="AE213" i="12"/>
  <c r="S213" i="12"/>
  <c r="AC213" i="12" s="1"/>
  <c r="R213" i="12"/>
  <c r="P213" i="12"/>
  <c r="Q213" i="12" s="1"/>
  <c r="Y213" i="12" s="1"/>
  <c r="AE212" i="12"/>
  <c r="S212" i="12"/>
  <c r="AC212" i="12" s="1"/>
  <c r="R212" i="12"/>
  <c r="P212" i="12"/>
  <c r="Q212" i="12" s="1"/>
  <c r="Y212" i="12" s="1"/>
  <c r="AE211" i="12"/>
  <c r="S211" i="12"/>
  <c r="R211" i="12"/>
  <c r="P211" i="12"/>
  <c r="Q211" i="12" s="1"/>
  <c r="Y211" i="12" s="1"/>
  <c r="AE210" i="12"/>
  <c r="S210" i="12"/>
  <c r="AI210" i="12" s="1"/>
  <c r="R210" i="12"/>
  <c r="P210" i="12"/>
  <c r="Q210" i="12" s="1"/>
  <c r="Y210" i="12" s="1"/>
  <c r="AE209" i="12"/>
  <c r="S209" i="12"/>
  <c r="AC209" i="12" s="1"/>
  <c r="R209" i="12"/>
  <c r="P209" i="12"/>
  <c r="Q209" i="12" s="1"/>
  <c r="Y209" i="12" s="1"/>
  <c r="AE208" i="12"/>
  <c r="S208" i="12"/>
  <c r="AC208" i="12" s="1"/>
  <c r="R208" i="12"/>
  <c r="P208" i="12"/>
  <c r="Q208" i="12" s="1"/>
  <c r="Y208" i="12" s="1"/>
  <c r="AE207" i="12"/>
  <c r="S207" i="12"/>
  <c r="AI207" i="12" s="1"/>
  <c r="R207" i="12"/>
  <c r="P207" i="12"/>
  <c r="Q207" i="12" s="1"/>
  <c r="Y207" i="12" s="1"/>
  <c r="AE206" i="12"/>
  <c r="S206" i="12"/>
  <c r="AI206" i="12" s="1"/>
  <c r="R206" i="12"/>
  <c r="AG206" i="12" s="1"/>
  <c r="P206" i="12"/>
  <c r="Q206" i="12" s="1"/>
  <c r="Y206" i="12" s="1"/>
  <c r="AE205" i="12"/>
  <c r="S205" i="12"/>
  <c r="AC205" i="12" s="1"/>
  <c r="R205" i="12"/>
  <c r="AG205" i="12" s="1"/>
  <c r="P205" i="12"/>
  <c r="Q205" i="12" s="1"/>
  <c r="Y205" i="12" s="1"/>
  <c r="AE204" i="12"/>
  <c r="S204" i="12"/>
  <c r="AI204" i="12" s="1"/>
  <c r="R204" i="12"/>
  <c r="P204" i="12"/>
  <c r="Q204" i="12" s="1"/>
  <c r="Y204" i="12" s="1"/>
  <c r="AE203" i="12"/>
  <c r="S203" i="12"/>
  <c r="R203" i="12"/>
  <c r="AA203" i="12" s="1"/>
  <c r="P203" i="12"/>
  <c r="Q203" i="12" s="1"/>
  <c r="Y203" i="12" s="1"/>
  <c r="AE202" i="12"/>
  <c r="S202" i="12"/>
  <c r="AC202" i="12" s="1"/>
  <c r="R202" i="12"/>
  <c r="AG202" i="12" s="1"/>
  <c r="P202" i="12"/>
  <c r="Q202" i="12" s="1"/>
  <c r="Y202" i="12" s="1"/>
  <c r="AE201" i="12"/>
  <c r="S201" i="12"/>
  <c r="AC201" i="12" s="1"/>
  <c r="R201" i="12"/>
  <c r="P201" i="12"/>
  <c r="Q201" i="12" s="1"/>
  <c r="Y201" i="12" s="1"/>
  <c r="AE200" i="12"/>
  <c r="S200" i="12"/>
  <c r="R200" i="12"/>
  <c r="P200" i="12"/>
  <c r="Q200" i="12" s="1"/>
  <c r="Y200" i="12" s="1"/>
  <c r="AE199" i="12"/>
  <c r="S199" i="12"/>
  <c r="R199" i="12"/>
  <c r="AG199" i="12" s="1"/>
  <c r="P199" i="12"/>
  <c r="Q199" i="12" s="1"/>
  <c r="Y199" i="12" s="1"/>
  <c r="AE198" i="12"/>
  <c r="S198" i="12"/>
  <c r="AC198" i="12" s="1"/>
  <c r="R198" i="12"/>
  <c r="P198" i="12"/>
  <c r="Q198" i="12" s="1"/>
  <c r="Y198" i="12" s="1"/>
  <c r="AE197" i="12"/>
  <c r="S197" i="12"/>
  <c r="AI197" i="12" s="1"/>
  <c r="R197" i="12"/>
  <c r="P197" i="12"/>
  <c r="Q197" i="12" s="1"/>
  <c r="Y197" i="12" s="1"/>
  <c r="AE196" i="12"/>
  <c r="S196" i="12"/>
  <c r="AI196" i="12" s="1"/>
  <c r="R196" i="12"/>
  <c r="AG196" i="12" s="1"/>
  <c r="P196" i="12"/>
  <c r="Q196" i="12" s="1"/>
  <c r="Y196" i="12" s="1"/>
  <c r="AE195" i="12"/>
  <c r="S195" i="12"/>
  <c r="AC195" i="12" s="1"/>
  <c r="R195" i="12"/>
  <c r="P195" i="12"/>
  <c r="Q195" i="12" s="1"/>
  <c r="Y195" i="12" s="1"/>
  <c r="AE194" i="12"/>
  <c r="S194" i="12"/>
  <c r="R194" i="12"/>
  <c r="P194" i="12"/>
  <c r="Q194" i="12" s="1"/>
  <c r="Y194" i="12" s="1"/>
  <c r="AE193" i="12"/>
  <c r="S193" i="12"/>
  <c r="R193" i="12"/>
  <c r="P193" i="12"/>
  <c r="Q193" i="12" s="1"/>
  <c r="Y193" i="12" s="1"/>
  <c r="AE192" i="12"/>
  <c r="S192" i="12"/>
  <c r="AI192" i="12" s="1"/>
  <c r="R192" i="12"/>
  <c r="P192" i="12"/>
  <c r="Q192" i="12" s="1"/>
  <c r="Y192" i="12" s="1"/>
  <c r="AE191" i="12"/>
  <c r="S191" i="12"/>
  <c r="R191" i="12"/>
  <c r="P191" i="12"/>
  <c r="Q191" i="12" s="1"/>
  <c r="Y191" i="12" s="1"/>
  <c r="AE190" i="12"/>
  <c r="S190" i="12"/>
  <c r="R190" i="12"/>
  <c r="AG190" i="12" s="1"/>
  <c r="P190" i="12"/>
  <c r="Q190" i="12" s="1"/>
  <c r="Y190" i="12" s="1"/>
  <c r="AE189" i="12"/>
  <c r="S189" i="12"/>
  <c r="AI189" i="12" s="1"/>
  <c r="R189" i="12"/>
  <c r="P189" i="12"/>
  <c r="Q189" i="12" s="1"/>
  <c r="Y189" i="12" s="1"/>
  <c r="AE188" i="12"/>
  <c r="S188" i="12"/>
  <c r="AI188" i="12" s="1"/>
  <c r="R188" i="12"/>
  <c r="AG188" i="12" s="1"/>
  <c r="P188" i="12"/>
  <c r="Q188" i="12" s="1"/>
  <c r="Y188" i="12" s="1"/>
  <c r="AE187" i="12"/>
  <c r="S187" i="12"/>
  <c r="AC187" i="12" s="1"/>
  <c r="R187" i="12"/>
  <c r="P187" i="12"/>
  <c r="Q187" i="12" s="1"/>
  <c r="Y187" i="12" s="1"/>
  <c r="AE186" i="12"/>
  <c r="S186" i="12"/>
  <c r="AC186" i="12" s="1"/>
  <c r="R186" i="12"/>
  <c r="P186" i="12"/>
  <c r="Q186" i="12" s="1"/>
  <c r="Y186" i="12" s="1"/>
  <c r="AE185" i="12"/>
  <c r="S185" i="12"/>
  <c r="R185" i="12"/>
  <c r="P185" i="12"/>
  <c r="Q185" i="12" s="1"/>
  <c r="Y185" i="12" s="1"/>
  <c r="AE184" i="12"/>
  <c r="S184" i="12"/>
  <c r="R184" i="12"/>
  <c r="AA184" i="12" s="1"/>
  <c r="P184" i="12"/>
  <c r="Q184" i="12" s="1"/>
  <c r="Y184" i="12" s="1"/>
  <c r="AE183" i="12"/>
  <c r="S183" i="12"/>
  <c r="AC183" i="12" s="1"/>
  <c r="R183" i="12"/>
  <c r="AG183" i="12" s="1"/>
  <c r="P183" i="12"/>
  <c r="Q183" i="12" s="1"/>
  <c r="Y183" i="12" s="1"/>
  <c r="AE182" i="12"/>
  <c r="S182" i="12"/>
  <c r="AC182" i="12" s="1"/>
  <c r="R182" i="12"/>
  <c r="P182" i="12"/>
  <c r="Q182" i="12" s="1"/>
  <c r="Y182" i="12" s="1"/>
  <c r="AE181" i="12"/>
  <c r="S181" i="12"/>
  <c r="R181" i="12"/>
  <c r="P181" i="12"/>
  <c r="Q181" i="12" s="1"/>
  <c r="Y181" i="12" s="1"/>
  <c r="AE180" i="12"/>
  <c r="S180" i="12"/>
  <c r="R180" i="12"/>
  <c r="P180" i="12"/>
  <c r="Q180" i="12" s="1"/>
  <c r="AE179" i="12"/>
  <c r="S179" i="12"/>
  <c r="AC179" i="12" s="1"/>
  <c r="R179" i="12"/>
  <c r="AG179" i="12" s="1"/>
  <c r="P179" i="12"/>
  <c r="Q179" i="12" s="1"/>
  <c r="Y179" i="12" s="1"/>
  <c r="AE178" i="12"/>
  <c r="S178" i="12"/>
  <c r="AC178" i="12" s="1"/>
  <c r="R178" i="12"/>
  <c r="AG178" i="12" s="1"/>
  <c r="P178" i="12"/>
  <c r="Q178" i="12" s="1"/>
  <c r="Y178" i="12" s="1"/>
  <c r="AE177" i="12"/>
  <c r="S177" i="12"/>
  <c r="R177" i="12"/>
  <c r="P177" i="12"/>
  <c r="Q177" i="12" s="1"/>
  <c r="Y177" i="12" s="1"/>
  <c r="AE176" i="12"/>
  <c r="S176" i="12"/>
  <c r="R176" i="12"/>
  <c r="P176" i="12"/>
  <c r="Q176" i="12" s="1"/>
  <c r="Y176" i="12" s="1"/>
  <c r="AE175" i="12"/>
  <c r="S175" i="12"/>
  <c r="AC175" i="12" s="1"/>
  <c r="R175" i="12"/>
  <c r="AG175" i="12" s="1"/>
  <c r="P175" i="12"/>
  <c r="Q175" i="12" s="1"/>
  <c r="Y175" i="12" s="1"/>
  <c r="AE174" i="12"/>
  <c r="S174" i="12"/>
  <c r="AC174" i="12" s="1"/>
  <c r="R174" i="12"/>
  <c r="AG174" i="12" s="1"/>
  <c r="P174" i="12"/>
  <c r="Q174" i="12" s="1"/>
  <c r="Y174" i="12" s="1"/>
  <c r="AE173" i="12"/>
  <c r="S173" i="12"/>
  <c r="R173" i="12"/>
  <c r="P173" i="12"/>
  <c r="Q173" i="12" s="1"/>
  <c r="Y173" i="12" s="1"/>
  <c r="AE172" i="12"/>
  <c r="S172" i="12"/>
  <c r="R172" i="12"/>
  <c r="AA172" i="12" s="1"/>
  <c r="P172" i="12"/>
  <c r="Q172" i="12" s="1"/>
  <c r="Y172" i="12" s="1"/>
  <c r="AE171" i="12"/>
  <c r="S171" i="12"/>
  <c r="AC171" i="12" s="1"/>
  <c r="R171" i="12"/>
  <c r="AG171" i="12" s="1"/>
  <c r="P171" i="12"/>
  <c r="Q171" i="12" s="1"/>
  <c r="Y171" i="12" s="1"/>
  <c r="AE170" i="12"/>
  <c r="S170" i="12"/>
  <c r="AC170" i="12" s="1"/>
  <c r="R170" i="12"/>
  <c r="P170" i="12"/>
  <c r="Q170" i="12" s="1"/>
  <c r="Y170" i="12" s="1"/>
  <c r="AE169" i="12"/>
  <c r="S169" i="12"/>
  <c r="AI169" i="12" s="1"/>
  <c r="R169" i="12"/>
  <c r="P169" i="12"/>
  <c r="Q169" i="12" s="1"/>
  <c r="Y169" i="12" s="1"/>
  <c r="AE168" i="12"/>
  <c r="S168" i="12"/>
  <c r="R168" i="12"/>
  <c r="AG168" i="12" s="1"/>
  <c r="P168" i="12"/>
  <c r="Q168" i="12" s="1"/>
  <c r="AE167" i="12"/>
  <c r="S167" i="12"/>
  <c r="AC167" i="12" s="1"/>
  <c r="R167" i="12"/>
  <c r="P167" i="12"/>
  <c r="Q167" i="12" s="1"/>
  <c r="Y167" i="12" s="1"/>
  <c r="AE166" i="12"/>
  <c r="S166" i="12"/>
  <c r="AC166" i="12" s="1"/>
  <c r="R166" i="12"/>
  <c r="P166" i="12"/>
  <c r="Q166" i="12" s="1"/>
  <c r="Y166" i="12" s="1"/>
  <c r="AE165" i="12"/>
  <c r="S165" i="12"/>
  <c r="AI165" i="12" s="1"/>
  <c r="R165" i="12"/>
  <c r="P165" i="12"/>
  <c r="Q165" i="12" s="1"/>
  <c r="Y165" i="12" s="1"/>
  <c r="AE164" i="12"/>
  <c r="S164" i="12"/>
  <c r="AI164" i="12" s="1"/>
  <c r="R164" i="12"/>
  <c r="AA164" i="12" s="1"/>
  <c r="P164" i="12"/>
  <c r="Q164" i="12" s="1"/>
  <c r="AE163" i="12"/>
  <c r="S163" i="12"/>
  <c r="AC163" i="12" s="1"/>
  <c r="R163" i="12"/>
  <c r="P163" i="12"/>
  <c r="Q163" i="12" s="1"/>
  <c r="Y163" i="12" s="1"/>
  <c r="AE162" i="12"/>
  <c r="S162" i="12"/>
  <c r="AC162" i="12" s="1"/>
  <c r="R162" i="12"/>
  <c r="AG162" i="12" s="1"/>
  <c r="P162" i="12"/>
  <c r="Q162" i="12" s="1"/>
  <c r="Y162" i="12" s="1"/>
  <c r="AE161" i="12"/>
  <c r="S161" i="12"/>
  <c r="AI161" i="12" s="1"/>
  <c r="R161" i="12"/>
  <c r="P161" i="12"/>
  <c r="Q161" i="12" s="1"/>
  <c r="Y161" i="12" s="1"/>
  <c r="AE160" i="12"/>
  <c r="S160" i="12"/>
  <c r="R160" i="12"/>
  <c r="P160" i="12"/>
  <c r="Q160" i="12" s="1"/>
  <c r="Y160" i="12" s="1"/>
  <c r="AE159" i="12"/>
  <c r="S159" i="12"/>
  <c r="AC159" i="12" s="1"/>
  <c r="R159" i="12"/>
  <c r="AG159" i="12" s="1"/>
  <c r="P159" i="12"/>
  <c r="Q159" i="12" s="1"/>
  <c r="Y159" i="12" s="1"/>
  <c r="AE158" i="12"/>
  <c r="S158" i="12"/>
  <c r="AI158" i="12" s="1"/>
  <c r="R158" i="12"/>
  <c r="AA158" i="12" s="1"/>
  <c r="P158" i="12"/>
  <c r="Q158" i="12" s="1"/>
  <c r="Y158" i="12" s="1"/>
  <c r="AE157" i="12"/>
  <c r="S157" i="12"/>
  <c r="AI157" i="12" s="1"/>
  <c r="R157" i="12"/>
  <c r="P157" i="12"/>
  <c r="Q157" i="12" s="1"/>
  <c r="Y157" i="12" s="1"/>
  <c r="AE156" i="12"/>
  <c r="S156" i="12"/>
  <c r="AC156" i="12" s="1"/>
  <c r="R156" i="12"/>
  <c r="AA156" i="12" s="1"/>
  <c r="P156" i="12"/>
  <c r="Q156" i="12" s="1"/>
  <c r="Y156" i="12" s="1"/>
  <c r="AE155" i="12"/>
  <c r="S155" i="12"/>
  <c r="AC155" i="12" s="1"/>
  <c r="R155" i="12"/>
  <c r="AG155" i="12" s="1"/>
  <c r="P155" i="12"/>
  <c r="Q155" i="12" s="1"/>
  <c r="Y155" i="12" s="1"/>
  <c r="AE154" i="12"/>
  <c r="S154" i="12"/>
  <c r="R154" i="12"/>
  <c r="P154" i="12"/>
  <c r="Q154" i="12" s="1"/>
  <c r="Y154" i="12" s="1"/>
  <c r="AE153" i="12"/>
  <c r="S153" i="12"/>
  <c r="AI153" i="12" s="1"/>
  <c r="R153" i="12"/>
  <c r="AA153" i="12" s="1"/>
  <c r="P153" i="12"/>
  <c r="Q153" i="12" s="1"/>
  <c r="Y153" i="12" s="1"/>
  <c r="AE152" i="12"/>
  <c r="S152" i="12"/>
  <c r="AI152" i="12" s="1"/>
  <c r="R152" i="12"/>
  <c r="P152" i="12"/>
  <c r="Q152" i="12" s="1"/>
  <c r="Y152" i="12" s="1"/>
  <c r="AE151" i="12"/>
  <c r="S151" i="12"/>
  <c r="R151" i="12"/>
  <c r="P151" i="12"/>
  <c r="Q151" i="12" s="1"/>
  <c r="Y151" i="12" s="1"/>
  <c r="AE150" i="12"/>
  <c r="S150" i="12"/>
  <c r="R150" i="12"/>
  <c r="AG150" i="12" s="1"/>
  <c r="P150" i="12"/>
  <c r="Q150" i="12" s="1"/>
  <c r="Y150" i="12" s="1"/>
  <c r="AE149" i="12"/>
  <c r="S149" i="12"/>
  <c r="R149" i="12"/>
  <c r="AA149" i="12" s="1"/>
  <c r="P149" i="12"/>
  <c r="Q149" i="12" s="1"/>
  <c r="Y149" i="12" s="1"/>
  <c r="AE148" i="12"/>
  <c r="S148" i="12"/>
  <c r="AC148" i="12" s="1"/>
  <c r="R148" i="12"/>
  <c r="AG148" i="12" s="1"/>
  <c r="P148" i="12"/>
  <c r="Q148" i="12" s="1"/>
  <c r="Y148" i="12" s="1"/>
  <c r="AE147" i="12"/>
  <c r="S147" i="12"/>
  <c r="R147" i="12"/>
  <c r="AA147" i="12" s="1"/>
  <c r="P147" i="12"/>
  <c r="Q147" i="12" s="1"/>
  <c r="Y147" i="12" s="1"/>
  <c r="AE146" i="12"/>
  <c r="S146" i="12"/>
  <c r="R146" i="12"/>
  <c r="AA146" i="12" s="1"/>
  <c r="P146" i="12"/>
  <c r="Q146" i="12" s="1"/>
  <c r="Y146" i="12" s="1"/>
  <c r="AE145" i="12"/>
  <c r="S145" i="12"/>
  <c r="AC145" i="12" s="1"/>
  <c r="R145" i="12"/>
  <c r="P145" i="12"/>
  <c r="Q145" i="12" s="1"/>
  <c r="Y145" i="12" s="1"/>
  <c r="AE144" i="12"/>
  <c r="S144" i="12"/>
  <c r="AC144" i="12" s="1"/>
  <c r="R144" i="12"/>
  <c r="AG144" i="12" s="1"/>
  <c r="P144" i="12"/>
  <c r="Q144" i="12" s="1"/>
  <c r="Y144" i="12" s="1"/>
  <c r="AE143" i="12"/>
  <c r="S143" i="12"/>
  <c r="AI143" i="12" s="1"/>
  <c r="R143" i="12"/>
  <c r="AA143" i="12" s="1"/>
  <c r="P143" i="12"/>
  <c r="Q143" i="12" s="1"/>
  <c r="Y143" i="12" s="1"/>
  <c r="AE142" i="12"/>
  <c r="S142" i="12"/>
  <c r="R142" i="12"/>
  <c r="AG142" i="12" s="1"/>
  <c r="P142" i="12"/>
  <c r="Q142" i="12" s="1"/>
  <c r="Y142" i="12" s="1"/>
  <c r="AE141" i="12"/>
  <c r="S141" i="12"/>
  <c r="AC141" i="12" s="1"/>
  <c r="R141" i="12"/>
  <c r="P141" i="12"/>
  <c r="Q141" i="12" s="1"/>
  <c r="Y141" i="12" s="1"/>
  <c r="AE140" i="12"/>
  <c r="S140" i="12"/>
  <c r="AC140" i="12" s="1"/>
  <c r="R140" i="12"/>
  <c r="P140" i="12"/>
  <c r="Q140" i="12" s="1"/>
  <c r="Y140" i="12" s="1"/>
  <c r="AE139" i="12"/>
  <c r="S139" i="12"/>
  <c r="AI139" i="12" s="1"/>
  <c r="R139" i="12"/>
  <c r="AA139" i="12" s="1"/>
  <c r="P139" i="12"/>
  <c r="Q139" i="12" s="1"/>
  <c r="Y139" i="12" s="1"/>
  <c r="AE138" i="12"/>
  <c r="S138" i="12"/>
  <c r="R138" i="12"/>
  <c r="AA138" i="12" s="1"/>
  <c r="P138" i="12"/>
  <c r="Q138" i="12" s="1"/>
  <c r="Y138" i="12" s="1"/>
  <c r="AE137" i="12"/>
  <c r="S137" i="12"/>
  <c r="R137" i="12"/>
  <c r="P137" i="12"/>
  <c r="Q137" i="12" s="1"/>
  <c r="Y137" i="12" s="1"/>
  <c r="AE136" i="12"/>
  <c r="S136" i="12"/>
  <c r="AC136" i="12" s="1"/>
  <c r="R136" i="12"/>
  <c r="P136" i="12"/>
  <c r="Q136" i="12" s="1"/>
  <c r="Y136" i="12" s="1"/>
  <c r="AE135" i="12"/>
  <c r="S135" i="12"/>
  <c r="AI135" i="12" s="1"/>
  <c r="R135" i="12"/>
  <c r="AA135" i="12" s="1"/>
  <c r="P135" i="12"/>
  <c r="Q135" i="12" s="1"/>
  <c r="Y135" i="12" s="1"/>
  <c r="AE134" i="12"/>
  <c r="S134" i="12"/>
  <c r="R134" i="12"/>
  <c r="AA134" i="12" s="1"/>
  <c r="P134" i="12"/>
  <c r="Q134" i="12" s="1"/>
  <c r="Y134" i="12" s="1"/>
  <c r="AE133" i="12"/>
  <c r="S133" i="12"/>
  <c r="R133" i="12"/>
  <c r="P133" i="12"/>
  <c r="Q133" i="12" s="1"/>
  <c r="Y133" i="12" s="1"/>
  <c r="AE132" i="12"/>
  <c r="S132" i="12"/>
  <c r="AC132" i="12" s="1"/>
  <c r="R132" i="12"/>
  <c r="P132" i="12"/>
  <c r="Q132" i="12" s="1"/>
  <c r="Y132" i="12" s="1"/>
  <c r="AE131" i="12"/>
  <c r="S131" i="12"/>
  <c r="AI131" i="12" s="1"/>
  <c r="R131" i="12"/>
  <c r="AA131" i="12" s="1"/>
  <c r="P131" i="12"/>
  <c r="Q131" i="12" s="1"/>
  <c r="Y131" i="12" s="1"/>
  <c r="AE130" i="12"/>
  <c r="S130" i="12"/>
  <c r="AI130" i="12" s="1"/>
  <c r="R130" i="12"/>
  <c r="AG130" i="12" s="1"/>
  <c r="P130" i="12"/>
  <c r="Q130" i="12" s="1"/>
  <c r="Y130" i="12" s="1"/>
  <c r="AE129" i="12"/>
  <c r="S129" i="12"/>
  <c r="AC129" i="12" s="1"/>
  <c r="R129" i="12"/>
  <c r="P129" i="12"/>
  <c r="Q129" i="12" s="1"/>
  <c r="Y129" i="12" s="1"/>
  <c r="AE128" i="12"/>
  <c r="S128" i="12"/>
  <c r="AC128" i="12" s="1"/>
  <c r="R128" i="12"/>
  <c r="P128" i="12"/>
  <c r="Q128" i="12" s="1"/>
  <c r="Y128" i="12" s="1"/>
  <c r="AE127" i="12"/>
  <c r="S127" i="12"/>
  <c r="AI127" i="12" s="1"/>
  <c r="R127" i="12"/>
  <c r="AA127" i="12" s="1"/>
  <c r="P127" i="12"/>
  <c r="Q127" i="12" s="1"/>
  <c r="Y127" i="12" s="1"/>
  <c r="AE126" i="12"/>
  <c r="S126" i="12"/>
  <c r="AI126" i="12" s="1"/>
  <c r="R126" i="12"/>
  <c r="P126" i="12"/>
  <c r="Q126" i="12" s="1"/>
  <c r="Y126" i="12" s="1"/>
  <c r="AE125" i="12"/>
  <c r="S125" i="12"/>
  <c r="AC125" i="12" s="1"/>
  <c r="R125" i="12"/>
  <c r="P125" i="12"/>
  <c r="Q125" i="12" s="1"/>
  <c r="Y125" i="12" s="1"/>
  <c r="AE124" i="12"/>
  <c r="S124" i="12"/>
  <c r="AC124" i="12" s="1"/>
  <c r="R124" i="12"/>
  <c r="AG124" i="12" s="1"/>
  <c r="P124" i="12"/>
  <c r="Q124" i="12" s="1"/>
  <c r="Y124" i="12" s="1"/>
  <c r="AE123" i="12"/>
  <c r="S123" i="12"/>
  <c r="AI123" i="12" s="1"/>
  <c r="R123" i="12"/>
  <c r="AA123" i="12" s="1"/>
  <c r="P123" i="12"/>
  <c r="Q123" i="12" s="1"/>
  <c r="Y123" i="12" s="1"/>
  <c r="AE122" i="12"/>
  <c r="S122" i="12"/>
  <c r="AI122" i="12" s="1"/>
  <c r="R122" i="12"/>
  <c r="AG122" i="12" s="1"/>
  <c r="P122" i="12"/>
  <c r="Q122" i="12" s="1"/>
  <c r="Y122" i="12" s="1"/>
  <c r="AE121" i="12"/>
  <c r="S121" i="12"/>
  <c r="AC121" i="12" s="1"/>
  <c r="R121" i="12"/>
  <c r="P121" i="12"/>
  <c r="Q121" i="12" s="1"/>
  <c r="Y121" i="12" s="1"/>
  <c r="AE120" i="12"/>
  <c r="S120" i="12"/>
  <c r="AC120" i="12" s="1"/>
  <c r="R120" i="12"/>
  <c r="AG120" i="12" s="1"/>
  <c r="P120" i="12"/>
  <c r="Q120" i="12" s="1"/>
  <c r="Y120" i="12" s="1"/>
  <c r="AE119" i="12"/>
  <c r="S119" i="12"/>
  <c r="AI119" i="12" s="1"/>
  <c r="R119" i="12"/>
  <c r="AA119" i="12" s="1"/>
  <c r="P119" i="12"/>
  <c r="Q119" i="12" s="1"/>
  <c r="Y119" i="12" s="1"/>
  <c r="AE118" i="12"/>
  <c r="S118" i="12"/>
  <c r="AI118" i="12" s="1"/>
  <c r="R118" i="12"/>
  <c r="AG118" i="12" s="1"/>
  <c r="P118" i="12"/>
  <c r="Q118" i="12" s="1"/>
  <c r="Y118" i="12" s="1"/>
  <c r="AE117" i="12"/>
  <c r="S117" i="12"/>
  <c r="AC117" i="12" s="1"/>
  <c r="R117" i="12"/>
  <c r="P117" i="12"/>
  <c r="Q117" i="12" s="1"/>
  <c r="Y117" i="12" s="1"/>
  <c r="AE116" i="12"/>
  <c r="S116" i="12"/>
  <c r="AC116" i="12" s="1"/>
  <c r="R116" i="12"/>
  <c r="AG116" i="12" s="1"/>
  <c r="P116" i="12"/>
  <c r="Q116" i="12" s="1"/>
  <c r="Y116" i="12" s="1"/>
  <c r="AE115" i="12"/>
  <c r="S115" i="12"/>
  <c r="R115" i="12"/>
  <c r="AA115" i="12" s="1"/>
  <c r="P115" i="12"/>
  <c r="Q115" i="12" s="1"/>
  <c r="Y115" i="12" s="1"/>
  <c r="AE114" i="12"/>
  <c r="S114" i="12"/>
  <c r="R114" i="12"/>
  <c r="AA114" i="12" s="1"/>
  <c r="P114" i="12"/>
  <c r="Q114" i="12" s="1"/>
  <c r="Y114" i="12" s="1"/>
  <c r="AE113" i="12"/>
  <c r="S113" i="12"/>
  <c r="AC113" i="12" s="1"/>
  <c r="R113" i="12"/>
  <c r="P113" i="12"/>
  <c r="Q113" i="12" s="1"/>
  <c r="Y113" i="12" s="1"/>
  <c r="AE112" i="12"/>
  <c r="S112" i="12"/>
  <c r="AC112" i="12" s="1"/>
  <c r="R112" i="12"/>
  <c r="AG112" i="12" s="1"/>
  <c r="P112" i="12"/>
  <c r="Q112" i="12" s="1"/>
  <c r="Y112" i="12" s="1"/>
  <c r="AE111" i="12"/>
  <c r="S111" i="12"/>
  <c r="R111" i="12"/>
  <c r="AA111" i="12" s="1"/>
  <c r="P111" i="12"/>
  <c r="Q111" i="12" s="1"/>
  <c r="Y111" i="12" s="1"/>
  <c r="AE110" i="12"/>
  <c r="S110" i="12"/>
  <c r="R110" i="12"/>
  <c r="AA110" i="12" s="1"/>
  <c r="P110" i="12"/>
  <c r="Q110" i="12" s="1"/>
  <c r="Y110" i="12" s="1"/>
  <c r="AE109" i="12"/>
  <c r="S109" i="12"/>
  <c r="AC109" i="12" s="1"/>
  <c r="R109" i="12"/>
  <c r="AG109" i="12" s="1"/>
  <c r="P109" i="12"/>
  <c r="Q109" i="12" s="1"/>
  <c r="Y109" i="12" s="1"/>
  <c r="AE108" i="12"/>
  <c r="S108" i="12"/>
  <c r="AC108" i="12" s="1"/>
  <c r="R108" i="12"/>
  <c r="P108" i="12"/>
  <c r="Q108" i="12" s="1"/>
  <c r="Y108" i="12" s="1"/>
  <c r="AE107" i="12"/>
  <c r="S107" i="12"/>
  <c r="R107" i="12"/>
  <c r="AA107" i="12" s="1"/>
  <c r="P107" i="12"/>
  <c r="Q107" i="12" s="1"/>
  <c r="Y107" i="12" s="1"/>
  <c r="AE106" i="12"/>
  <c r="S106" i="12"/>
  <c r="R106" i="12"/>
  <c r="P106" i="12"/>
  <c r="Q106" i="12" s="1"/>
  <c r="Y106" i="12" s="1"/>
  <c r="AE105" i="12"/>
  <c r="S105" i="12"/>
  <c r="AC105" i="12" s="1"/>
  <c r="R105" i="12"/>
  <c r="AG105" i="12" s="1"/>
  <c r="P105" i="12"/>
  <c r="Q105" i="12" s="1"/>
  <c r="Y105" i="12" s="1"/>
  <c r="AE104" i="12"/>
  <c r="S104" i="12"/>
  <c r="AC104" i="12" s="1"/>
  <c r="R104" i="12"/>
  <c r="AG104" i="12" s="1"/>
  <c r="P104" i="12"/>
  <c r="Q104" i="12" s="1"/>
  <c r="Y104" i="12" s="1"/>
  <c r="AE103" i="12"/>
  <c r="S103" i="12"/>
  <c r="AI103" i="12" s="1"/>
  <c r="R103" i="12"/>
  <c r="AA103" i="12" s="1"/>
  <c r="P103" i="12"/>
  <c r="Q103" i="12" s="1"/>
  <c r="Y103" i="12" s="1"/>
  <c r="AE102" i="12"/>
  <c r="S102" i="12"/>
  <c r="AC102" i="12" s="1"/>
  <c r="R102" i="12"/>
  <c r="AA102" i="12" s="1"/>
  <c r="P102" i="12"/>
  <c r="Q102" i="12" s="1"/>
  <c r="Y102" i="12" s="1"/>
  <c r="AE101" i="12"/>
  <c r="S101" i="12"/>
  <c r="AC101" i="12" s="1"/>
  <c r="R101" i="12"/>
  <c r="AG101" i="12" s="1"/>
  <c r="P101" i="12"/>
  <c r="Q101" i="12" s="1"/>
  <c r="Y101" i="12" s="1"/>
  <c r="AE100" i="12"/>
  <c r="S100" i="12"/>
  <c r="AI100" i="12" s="1"/>
  <c r="R100" i="12"/>
  <c r="P100" i="12"/>
  <c r="Q100" i="12" s="1"/>
  <c r="Y100" i="12" s="1"/>
  <c r="AE99" i="12"/>
  <c r="S99" i="12"/>
  <c r="AI99" i="12" s="1"/>
  <c r="R99" i="12"/>
  <c r="AA99" i="12" s="1"/>
  <c r="P99" i="12"/>
  <c r="Q99" i="12" s="1"/>
  <c r="Y99" i="12" s="1"/>
  <c r="AE98" i="12"/>
  <c r="S98" i="12"/>
  <c r="AI98" i="12" s="1"/>
  <c r="R98" i="12"/>
  <c r="P98" i="12"/>
  <c r="Q98" i="12" s="1"/>
  <c r="Y98" i="12" s="1"/>
  <c r="AE97" i="12"/>
  <c r="S97" i="12"/>
  <c r="R97" i="12"/>
  <c r="P97" i="12"/>
  <c r="Q97" i="12" s="1"/>
  <c r="Y97" i="12" s="1"/>
  <c r="AE96" i="12"/>
  <c r="S96" i="12"/>
  <c r="AC96" i="12" s="1"/>
  <c r="R96" i="12"/>
  <c r="AA96" i="12" s="1"/>
  <c r="P96" i="12"/>
  <c r="Q96" i="12" s="1"/>
  <c r="AE95" i="12"/>
  <c r="S95" i="12"/>
  <c r="R95" i="12"/>
  <c r="AA95" i="12" s="1"/>
  <c r="P95" i="12"/>
  <c r="Q95" i="12" s="1"/>
  <c r="Y95" i="12" s="1"/>
  <c r="AE94" i="12"/>
  <c r="S94" i="12"/>
  <c r="AI94" i="12" s="1"/>
  <c r="R94" i="12"/>
  <c r="AG94" i="12" s="1"/>
  <c r="P94" i="12"/>
  <c r="Q94" i="12" s="1"/>
  <c r="AE93" i="12"/>
  <c r="S93" i="12"/>
  <c r="AC93" i="12" s="1"/>
  <c r="R93" i="12"/>
  <c r="P93" i="12"/>
  <c r="Q93" i="12" s="1"/>
  <c r="Y93" i="12" s="1"/>
  <c r="AE92" i="12"/>
  <c r="S92" i="12"/>
  <c r="AI92" i="12" s="1"/>
  <c r="R92" i="12"/>
  <c r="P92" i="12"/>
  <c r="Q92" i="12" s="1"/>
  <c r="AE91" i="12"/>
  <c r="S91" i="12"/>
  <c r="AI91" i="12" s="1"/>
  <c r="R91" i="12"/>
  <c r="AA91" i="12" s="1"/>
  <c r="P91" i="12"/>
  <c r="Q91" i="12" s="1"/>
  <c r="Y91" i="12" s="1"/>
  <c r="AE90" i="12"/>
  <c r="S90" i="12"/>
  <c r="AC90" i="12" s="1"/>
  <c r="R90" i="12"/>
  <c r="P90" i="12"/>
  <c r="Q90" i="12" s="1"/>
  <c r="Y90" i="12" s="1"/>
  <c r="AE89" i="12"/>
  <c r="S89" i="12"/>
  <c r="AC89" i="12" s="1"/>
  <c r="R89" i="12"/>
  <c r="AG89" i="12" s="1"/>
  <c r="P89" i="12"/>
  <c r="Q89" i="12" s="1"/>
  <c r="Y89" i="12" s="1"/>
  <c r="AE88" i="12"/>
  <c r="S88" i="12"/>
  <c r="AI88" i="12" s="1"/>
  <c r="R88" i="12"/>
  <c r="AA88" i="12" s="1"/>
  <c r="P88" i="12"/>
  <c r="Q88" i="12" s="1"/>
  <c r="Y88" i="12" s="1"/>
  <c r="AE87" i="12"/>
  <c r="S87" i="12"/>
  <c r="R87" i="12"/>
  <c r="P87" i="12"/>
  <c r="Q87" i="12" s="1"/>
  <c r="AE86" i="12"/>
  <c r="S86" i="12"/>
  <c r="AC86" i="12" s="1"/>
  <c r="R86" i="12"/>
  <c r="AG86" i="12" s="1"/>
  <c r="P86" i="12"/>
  <c r="Q86" i="12" s="1"/>
  <c r="Y86" i="12" s="1"/>
  <c r="AE85" i="12"/>
  <c r="S85" i="12"/>
  <c r="AC85" i="12" s="1"/>
  <c r="R85" i="12"/>
  <c r="AG85" i="12" s="1"/>
  <c r="P85" i="12"/>
  <c r="Q85" i="12" s="1"/>
  <c r="Y85" i="12" s="1"/>
  <c r="AE84" i="12"/>
  <c r="S84" i="12"/>
  <c r="AC84" i="12" s="1"/>
  <c r="R84" i="12"/>
  <c r="P84" i="12"/>
  <c r="Q84" i="12" s="1"/>
  <c r="Y84" i="12" s="1"/>
  <c r="AE83" i="12"/>
  <c r="S83" i="12"/>
  <c r="R83" i="12"/>
  <c r="AA83" i="12" s="1"/>
  <c r="P83" i="12"/>
  <c r="Q83" i="12" s="1"/>
  <c r="Y83" i="12" s="1"/>
  <c r="AE82" i="12"/>
  <c r="S82" i="12"/>
  <c r="AI82" i="12" s="1"/>
  <c r="R82" i="12"/>
  <c r="AA82" i="12" s="1"/>
  <c r="P82" i="12"/>
  <c r="Q82" i="12" s="1"/>
  <c r="Y82" i="12" s="1"/>
  <c r="AE81" i="12"/>
  <c r="S81" i="12"/>
  <c r="AC81" i="12" s="1"/>
  <c r="R81" i="12"/>
  <c r="P81" i="12"/>
  <c r="Q81" i="12" s="1"/>
  <c r="Y81" i="12" s="1"/>
  <c r="AE80" i="12"/>
  <c r="S80" i="12"/>
  <c r="AC80" i="12" s="1"/>
  <c r="R80" i="12"/>
  <c r="AG80" i="12" s="1"/>
  <c r="P80" i="12"/>
  <c r="Q80" i="12" s="1"/>
  <c r="Y80" i="12" s="1"/>
  <c r="AE79" i="12"/>
  <c r="S79" i="12"/>
  <c r="AI79" i="12" s="1"/>
  <c r="R79" i="12"/>
  <c r="AA79" i="12" s="1"/>
  <c r="P79" i="12"/>
  <c r="Q79" i="12" s="1"/>
  <c r="Y79" i="12" s="1"/>
  <c r="AE78" i="12"/>
  <c r="S78" i="12"/>
  <c r="AI78" i="12" s="1"/>
  <c r="R78" i="12"/>
  <c r="AG78" i="12" s="1"/>
  <c r="P78" i="12"/>
  <c r="Q78" i="12" s="1"/>
  <c r="Y78" i="12" s="1"/>
  <c r="AE77" i="12"/>
  <c r="S77" i="12"/>
  <c r="AC77" i="12" s="1"/>
  <c r="R77" i="12"/>
  <c r="AG77" i="12" s="1"/>
  <c r="P77" i="12"/>
  <c r="Q77" i="12" s="1"/>
  <c r="Y77" i="12" s="1"/>
  <c r="AE76" i="12"/>
  <c r="S76" i="12"/>
  <c r="AI76" i="12" s="1"/>
  <c r="R76" i="12"/>
  <c r="AA76" i="12" s="1"/>
  <c r="P76" i="12"/>
  <c r="Q76" i="12" s="1"/>
  <c r="Y76" i="12" s="1"/>
  <c r="AE75" i="12"/>
  <c r="S75" i="12"/>
  <c r="AI75" i="12" s="1"/>
  <c r="R75" i="12"/>
  <c r="AA75" i="12" s="1"/>
  <c r="P75" i="12"/>
  <c r="Q75" i="12" s="1"/>
  <c r="Y75" i="12" s="1"/>
  <c r="AE74" i="12"/>
  <c r="S74" i="12"/>
  <c r="AC74" i="12" s="1"/>
  <c r="R74" i="12"/>
  <c r="P74" i="12"/>
  <c r="Q74" i="12" s="1"/>
  <c r="Y74" i="12" s="1"/>
  <c r="AE73" i="12"/>
  <c r="S73" i="12"/>
  <c r="AC73" i="12" s="1"/>
  <c r="R73" i="12"/>
  <c r="AG73" i="12" s="1"/>
  <c r="P73" i="12"/>
  <c r="Q73" i="12" s="1"/>
  <c r="Y73" i="12" s="1"/>
  <c r="AE72" i="12"/>
  <c r="S72" i="12"/>
  <c r="AI72" i="12" s="1"/>
  <c r="R72" i="12"/>
  <c r="AA72" i="12" s="1"/>
  <c r="P72" i="12"/>
  <c r="Q72" i="12" s="1"/>
  <c r="Y72" i="12" s="1"/>
  <c r="AE71" i="12"/>
  <c r="S71" i="12"/>
  <c r="AI71" i="12" s="1"/>
  <c r="R71" i="12"/>
  <c r="P71" i="12"/>
  <c r="Q71" i="12" s="1"/>
  <c r="Y71" i="12" s="1"/>
  <c r="AE70" i="12"/>
  <c r="S70" i="12"/>
  <c r="AC70" i="12" s="1"/>
  <c r="R70" i="12"/>
  <c r="AA70" i="12" s="1"/>
  <c r="P70" i="12"/>
  <c r="Q70" i="12" s="1"/>
  <c r="Y70" i="12" s="1"/>
  <c r="AE69" i="12"/>
  <c r="S69" i="12"/>
  <c r="AC69" i="12" s="1"/>
  <c r="R69" i="12"/>
  <c r="AG69" i="12" s="1"/>
  <c r="P69" i="12"/>
  <c r="Q69" i="12" s="1"/>
  <c r="Y69" i="12" s="1"/>
  <c r="AE68" i="12"/>
  <c r="S68" i="12"/>
  <c r="AI68" i="12" s="1"/>
  <c r="R68" i="12"/>
  <c r="P68" i="12"/>
  <c r="Q68" i="12" s="1"/>
  <c r="Y68" i="12" s="1"/>
  <c r="AE67" i="12"/>
  <c r="S67" i="12"/>
  <c r="R67" i="12"/>
  <c r="AA67" i="12" s="1"/>
  <c r="P67" i="12"/>
  <c r="Q67" i="12" s="1"/>
  <c r="Y67" i="12" s="1"/>
  <c r="AE66" i="12"/>
  <c r="S66" i="12"/>
  <c r="AI66" i="12" s="1"/>
  <c r="R66" i="12"/>
  <c r="AA66" i="12" s="1"/>
  <c r="P66" i="12"/>
  <c r="Q66" i="12" s="1"/>
  <c r="Y66" i="12" s="1"/>
  <c r="AE65" i="12"/>
  <c r="S65" i="12"/>
  <c r="AC65" i="12" s="1"/>
  <c r="R65" i="12"/>
  <c r="AG65" i="12" s="1"/>
  <c r="P65" i="12"/>
  <c r="Q65" i="12" s="1"/>
  <c r="Y65" i="12" s="1"/>
  <c r="AE64" i="12"/>
  <c r="S64" i="12"/>
  <c r="AI64" i="12" s="1"/>
  <c r="R64" i="12"/>
  <c r="P64" i="12"/>
  <c r="Q64" i="12" s="1"/>
  <c r="Y64" i="12" s="1"/>
  <c r="AE63" i="12"/>
  <c r="S63" i="12"/>
  <c r="AI63" i="12" s="1"/>
  <c r="R63" i="12"/>
  <c r="AA63" i="12" s="1"/>
  <c r="P63" i="12"/>
  <c r="Q63" i="12" s="1"/>
  <c r="Y63" i="12" s="1"/>
  <c r="AE62" i="12"/>
  <c r="S62" i="12"/>
  <c r="AI62" i="12" s="1"/>
  <c r="R62" i="12"/>
  <c r="AA62" i="12" s="1"/>
  <c r="P62" i="12"/>
  <c r="Q62" i="12" s="1"/>
  <c r="Y62" i="12" s="1"/>
  <c r="AE61" i="12"/>
  <c r="S61" i="12"/>
  <c r="AI61" i="12" s="1"/>
  <c r="R61" i="12"/>
  <c r="P61" i="12"/>
  <c r="Q61" i="12" s="1"/>
  <c r="Y61" i="12" s="1"/>
  <c r="AE60" i="12"/>
  <c r="S60" i="12"/>
  <c r="AC60" i="12" s="1"/>
  <c r="R60" i="12"/>
  <c r="AG60" i="12" s="1"/>
  <c r="P60" i="12"/>
  <c r="Q60" i="12" s="1"/>
  <c r="Y60" i="12" s="1"/>
  <c r="AE59" i="12"/>
  <c r="S59" i="12"/>
  <c r="R59" i="12"/>
  <c r="AG59" i="12" s="1"/>
  <c r="P59" i="12"/>
  <c r="Q59" i="12" s="1"/>
  <c r="Y59" i="12" s="1"/>
  <c r="AE58" i="12"/>
  <c r="S58" i="12"/>
  <c r="AC58" i="12" s="1"/>
  <c r="R58" i="12"/>
  <c r="AG58" i="12" s="1"/>
  <c r="P58" i="12"/>
  <c r="Q58" i="12" s="1"/>
  <c r="Y58" i="12" s="1"/>
  <c r="AE57" i="12"/>
  <c r="S57" i="12"/>
  <c r="AC57" i="12" s="1"/>
  <c r="R57" i="12"/>
  <c r="AG57" i="12" s="1"/>
  <c r="P57" i="12"/>
  <c r="Q57" i="12" s="1"/>
  <c r="Y57" i="12" s="1"/>
  <c r="AE56" i="12"/>
  <c r="S56" i="12"/>
  <c r="AC56" i="12" s="1"/>
  <c r="R56" i="12"/>
  <c r="AG56" i="12" s="1"/>
  <c r="P56" i="12"/>
  <c r="Q56" i="12" s="1"/>
  <c r="Y56" i="12" s="1"/>
  <c r="AE55" i="12"/>
  <c r="S55" i="12"/>
  <c r="AC55" i="12" s="1"/>
  <c r="R55" i="12"/>
  <c r="AG55" i="12" s="1"/>
  <c r="P55" i="12"/>
  <c r="Q55" i="12" s="1"/>
  <c r="Y55" i="12" s="1"/>
  <c r="AE54" i="12"/>
  <c r="S54" i="12"/>
  <c r="AC54" i="12" s="1"/>
  <c r="R54" i="12"/>
  <c r="AG54" i="12" s="1"/>
  <c r="P54" i="12"/>
  <c r="Q54" i="12" s="1"/>
  <c r="Y54" i="12" s="1"/>
  <c r="AE53" i="12"/>
  <c r="S53" i="12"/>
  <c r="AC53" i="12" s="1"/>
  <c r="R53" i="12"/>
  <c r="AG53" i="12" s="1"/>
  <c r="P53" i="12"/>
  <c r="Q53" i="12" s="1"/>
  <c r="Y53" i="12" s="1"/>
  <c r="AE52" i="12"/>
  <c r="S52" i="12"/>
  <c r="AC52" i="12" s="1"/>
  <c r="R52" i="12"/>
  <c r="AG52" i="12" s="1"/>
  <c r="P52" i="12"/>
  <c r="Q52" i="12" s="1"/>
  <c r="Y52" i="12" s="1"/>
  <c r="AE51" i="12"/>
  <c r="S51" i="12"/>
  <c r="AC51" i="12" s="1"/>
  <c r="R51" i="12"/>
  <c r="AG51" i="12" s="1"/>
  <c r="P51" i="12"/>
  <c r="Q51" i="12" s="1"/>
  <c r="Y51" i="12" s="1"/>
  <c r="AE50" i="12"/>
  <c r="S50" i="12"/>
  <c r="AI50" i="12" s="1"/>
  <c r="R50" i="12"/>
  <c r="AA50" i="12" s="1"/>
  <c r="P50" i="12"/>
  <c r="Q50" i="12" s="1"/>
  <c r="AE49" i="12"/>
  <c r="S49" i="12"/>
  <c r="AI49" i="12" s="1"/>
  <c r="R49" i="12"/>
  <c r="AA49" i="12" s="1"/>
  <c r="P49" i="12"/>
  <c r="Q49" i="12" s="1"/>
  <c r="Y49" i="12" s="1"/>
  <c r="AE48" i="12"/>
  <c r="S48" i="12"/>
  <c r="AI48" i="12" s="1"/>
  <c r="R48" i="12"/>
  <c r="AA48" i="12" s="1"/>
  <c r="P48" i="12"/>
  <c r="Q48" i="12" s="1"/>
  <c r="Y48" i="12" s="1"/>
  <c r="AE47" i="12"/>
  <c r="S47" i="12"/>
  <c r="AI47" i="12" s="1"/>
  <c r="R47" i="12"/>
  <c r="AA47" i="12" s="1"/>
  <c r="P47" i="12"/>
  <c r="Q47" i="12" s="1"/>
  <c r="AE46" i="12"/>
  <c r="S46" i="12"/>
  <c r="AC46" i="12" s="1"/>
  <c r="R46" i="12"/>
  <c r="AA46" i="12" s="1"/>
  <c r="P46" i="12"/>
  <c r="Q46" i="12" s="1"/>
  <c r="Y46" i="12" s="1"/>
  <c r="AE45" i="12"/>
  <c r="S45" i="12"/>
  <c r="AC45" i="12" s="1"/>
  <c r="R45" i="12"/>
  <c r="AG45" i="12" s="1"/>
  <c r="P45" i="12"/>
  <c r="Q45" i="12" s="1"/>
  <c r="Y45" i="12" s="1"/>
  <c r="AE44" i="12"/>
  <c r="S44" i="12"/>
  <c r="AC44" i="12" s="1"/>
  <c r="R44" i="12"/>
  <c r="AG44" i="12" s="1"/>
  <c r="P44" i="12"/>
  <c r="Q44" i="12" s="1"/>
  <c r="Y44" i="12" s="1"/>
  <c r="AE43" i="12"/>
  <c r="S43" i="12"/>
  <c r="AC43" i="12" s="1"/>
  <c r="R43" i="12"/>
  <c r="AG43" i="12" s="1"/>
  <c r="P43" i="12"/>
  <c r="Q43" i="12" s="1"/>
  <c r="Y43" i="12" s="1"/>
  <c r="AE42" i="12"/>
  <c r="S42" i="12"/>
  <c r="AC42" i="12" s="1"/>
  <c r="R42" i="12"/>
  <c r="AG42" i="12" s="1"/>
  <c r="P42" i="12"/>
  <c r="Q42" i="12" s="1"/>
  <c r="Y42" i="12" s="1"/>
  <c r="AE41" i="12"/>
  <c r="S41" i="12"/>
  <c r="AC41" i="12" s="1"/>
  <c r="R41" i="12"/>
  <c r="AG41" i="12" s="1"/>
  <c r="P41" i="12"/>
  <c r="Q41" i="12" s="1"/>
  <c r="Y41" i="12" s="1"/>
  <c r="AE40" i="12"/>
  <c r="S40" i="12"/>
  <c r="AC40" i="12" s="1"/>
  <c r="R40" i="12"/>
  <c r="AG40" i="12" s="1"/>
  <c r="P40" i="12"/>
  <c r="Q40" i="12" s="1"/>
  <c r="Y40" i="12" s="1"/>
  <c r="AE39" i="12"/>
  <c r="S39" i="12"/>
  <c r="AC39" i="12" s="1"/>
  <c r="R39" i="12"/>
  <c r="AG39" i="12" s="1"/>
  <c r="P39" i="12"/>
  <c r="Q39" i="12" s="1"/>
  <c r="Y39" i="12" s="1"/>
  <c r="AE38" i="12"/>
  <c r="S38" i="12"/>
  <c r="AC38" i="12" s="1"/>
  <c r="R38" i="12"/>
  <c r="AG38" i="12" s="1"/>
  <c r="P38" i="12"/>
  <c r="Q38" i="12" s="1"/>
  <c r="Y38" i="12" s="1"/>
  <c r="AE37" i="12"/>
  <c r="S37" i="12"/>
  <c r="AC37" i="12" s="1"/>
  <c r="R37" i="12"/>
  <c r="AG37" i="12" s="1"/>
  <c r="P37" i="12"/>
  <c r="Q37" i="12" s="1"/>
  <c r="Y37" i="12" s="1"/>
  <c r="AE36" i="12"/>
  <c r="S36" i="12"/>
  <c r="AC36" i="12" s="1"/>
  <c r="R36" i="12"/>
  <c r="AG36" i="12" s="1"/>
  <c r="P36" i="12"/>
  <c r="Q36" i="12" s="1"/>
  <c r="Y36" i="12" s="1"/>
  <c r="AE35" i="12"/>
  <c r="S35" i="12"/>
  <c r="AC35" i="12" s="1"/>
  <c r="R35" i="12"/>
  <c r="AG35" i="12" s="1"/>
  <c r="P35" i="12"/>
  <c r="Q35" i="12" s="1"/>
  <c r="Y35" i="12" s="1"/>
  <c r="AE34" i="12"/>
  <c r="S34" i="12"/>
  <c r="AC34" i="12" s="1"/>
  <c r="R34" i="12"/>
  <c r="AG34" i="12" s="1"/>
  <c r="P34" i="12"/>
  <c r="Q34" i="12" s="1"/>
  <c r="Y34" i="12" s="1"/>
  <c r="AE33" i="12"/>
  <c r="S33" i="12"/>
  <c r="AC33" i="12" s="1"/>
  <c r="R33" i="12"/>
  <c r="AG33" i="12" s="1"/>
  <c r="P33" i="12"/>
  <c r="Q33" i="12" s="1"/>
  <c r="Y33" i="12" s="1"/>
  <c r="AE32" i="12"/>
  <c r="S32" i="12"/>
  <c r="AC32" i="12" s="1"/>
  <c r="R32" i="12"/>
  <c r="AG32" i="12" s="1"/>
  <c r="P32" i="12"/>
  <c r="Q32" i="12" s="1"/>
  <c r="Y32" i="12" s="1"/>
  <c r="AE31" i="12"/>
  <c r="S31" i="12"/>
  <c r="AC31" i="12" s="1"/>
  <c r="R31" i="12"/>
  <c r="AG31" i="12" s="1"/>
  <c r="P31" i="12"/>
  <c r="Q31" i="12" s="1"/>
  <c r="Y31" i="12" s="1"/>
  <c r="AE30" i="12"/>
  <c r="S30" i="12"/>
  <c r="AC30" i="12" s="1"/>
  <c r="R30" i="12"/>
  <c r="AG30" i="12" s="1"/>
  <c r="P30" i="12"/>
  <c r="Q30" i="12" s="1"/>
  <c r="Y30" i="12" s="1"/>
  <c r="AE29" i="12"/>
  <c r="S29" i="12"/>
  <c r="AC29" i="12" s="1"/>
  <c r="R29" i="12"/>
  <c r="AG29" i="12" s="1"/>
  <c r="P29" i="12"/>
  <c r="Q29" i="12" s="1"/>
  <c r="Y29" i="12" s="1"/>
  <c r="AE28" i="12"/>
  <c r="S28" i="12"/>
  <c r="AC28" i="12" s="1"/>
  <c r="R28" i="12"/>
  <c r="AG28" i="12" s="1"/>
  <c r="P28" i="12"/>
  <c r="Q28" i="12" s="1"/>
  <c r="Y28" i="12" s="1"/>
  <c r="AE27" i="12"/>
  <c r="S27" i="12"/>
  <c r="AC27" i="12" s="1"/>
  <c r="R27" i="12"/>
  <c r="AG27" i="12" s="1"/>
  <c r="P27" i="12"/>
  <c r="Q27" i="12" s="1"/>
  <c r="Y27" i="12" s="1"/>
  <c r="AE26" i="12"/>
  <c r="S26" i="12"/>
  <c r="AC26" i="12" s="1"/>
  <c r="R26" i="12"/>
  <c r="AG26" i="12" s="1"/>
  <c r="P26" i="12"/>
  <c r="Q26" i="12" s="1"/>
  <c r="Y26" i="12" s="1"/>
  <c r="AE25" i="12"/>
  <c r="S25" i="12"/>
  <c r="R25" i="12"/>
  <c r="AG25" i="12" s="1"/>
  <c r="P25" i="12"/>
  <c r="Q25" i="12" s="1"/>
  <c r="Y25" i="12" s="1"/>
  <c r="AE24" i="12"/>
  <c r="S24" i="12"/>
  <c r="AI24" i="12" s="1"/>
  <c r="R24" i="12"/>
  <c r="P24" i="12"/>
  <c r="Q24" i="12" s="1"/>
  <c r="Y24" i="12" s="1"/>
  <c r="G23" i="12"/>
  <c r="G22" i="12"/>
  <c r="B10" i="12"/>
  <c r="N4" i="12"/>
  <c r="AA175" i="12" l="1"/>
  <c r="AD80" i="12"/>
  <c r="AD81" i="12"/>
  <c r="AD96" i="12"/>
  <c r="AG127" i="12"/>
  <c r="AH127" i="12" s="1"/>
  <c r="AJ127" i="12" s="1"/>
  <c r="AA130" i="12"/>
  <c r="AD27" i="12"/>
  <c r="AD28" i="12"/>
  <c r="AD29" i="12"/>
  <c r="AD26" i="12"/>
  <c r="AD195" i="12"/>
  <c r="AA118" i="12"/>
  <c r="AD140" i="12"/>
  <c r="AD141" i="12"/>
  <c r="AD144" i="12"/>
  <c r="AA122" i="12"/>
  <c r="AG134" i="12"/>
  <c r="AA144" i="12"/>
  <c r="Z144" i="12" s="1"/>
  <c r="AD145" i="12"/>
  <c r="AD162" i="12"/>
  <c r="AD163" i="12"/>
  <c r="AG203" i="12"/>
  <c r="AA230" i="12"/>
  <c r="AI117" i="12"/>
  <c r="AC50" i="12"/>
  <c r="AB50" i="12" s="1"/>
  <c r="AD132" i="12"/>
  <c r="AC161" i="12"/>
  <c r="AD161" i="12" s="1"/>
  <c r="AD208" i="12"/>
  <c r="AC210" i="12"/>
  <c r="AD210" i="12" s="1"/>
  <c r="AC272" i="12"/>
  <c r="AD272" i="12" s="1"/>
  <c r="AI121" i="12"/>
  <c r="AC139" i="12"/>
  <c r="AB139" i="12" s="1"/>
  <c r="AI93" i="12"/>
  <c r="AD232" i="12"/>
  <c r="AC235" i="12"/>
  <c r="AD235" i="12" s="1"/>
  <c r="AA86" i="12"/>
  <c r="U96" i="12"/>
  <c r="T96" i="12" s="1"/>
  <c r="AD112" i="12"/>
  <c r="AC118" i="12"/>
  <c r="AB118" i="12" s="1"/>
  <c r="AG123" i="12"/>
  <c r="AK123" i="12" s="1"/>
  <c r="AA124" i="12"/>
  <c r="AB124" i="12" s="1"/>
  <c r="AD125" i="12"/>
  <c r="AC130" i="12"/>
  <c r="Z130" i="12" s="1"/>
  <c r="AA142" i="12"/>
  <c r="AA148" i="12"/>
  <c r="AB148" i="12" s="1"/>
  <c r="AI198" i="12"/>
  <c r="AA199" i="12"/>
  <c r="AK251" i="12"/>
  <c r="AG49" i="12"/>
  <c r="AH49" i="12" s="1"/>
  <c r="AJ49" i="12" s="1"/>
  <c r="AD57" i="12"/>
  <c r="AD58" i="12"/>
  <c r="AG111" i="12"/>
  <c r="AA112" i="12"/>
  <c r="Z112" i="12" s="1"/>
  <c r="AD116" i="12"/>
  <c r="AD136" i="12"/>
  <c r="AC143" i="12"/>
  <c r="AB143" i="12" s="1"/>
  <c r="AC157" i="12"/>
  <c r="AD157" i="12" s="1"/>
  <c r="AA183" i="12"/>
  <c r="AB183" i="12" s="1"/>
  <c r="U184" i="12"/>
  <c r="T184" i="12" s="1"/>
  <c r="E172" i="10" s="1"/>
  <c r="I172" i="10" s="1"/>
  <c r="AI241" i="12"/>
  <c r="AA242" i="12"/>
  <c r="AC103" i="12"/>
  <c r="AB103" i="12" s="1"/>
  <c r="AC126" i="12"/>
  <c r="AD126" i="12" s="1"/>
  <c r="AC135" i="12"/>
  <c r="AD135" i="12" s="1"/>
  <c r="AA25" i="12"/>
  <c r="AA58" i="12"/>
  <c r="AB58" i="12" s="1"/>
  <c r="AD60" i="12"/>
  <c r="AA104" i="12"/>
  <c r="Z104" i="12" s="1"/>
  <c r="AD105" i="12"/>
  <c r="AA116" i="12"/>
  <c r="Z116" i="12" s="1"/>
  <c r="AD117" i="12"/>
  <c r="AD120" i="12"/>
  <c r="AC122" i="12"/>
  <c r="AC131" i="12"/>
  <c r="AD131" i="12" s="1"/>
  <c r="AG149" i="12"/>
  <c r="AC153" i="12"/>
  <c r="AB153" i="12" s="1"/>
  <c r="AA159" i="12"/>
  <c r="Z159" i="12" s="1"/>
  <c r="AA168" i="12"/>
  <c r="AA188" i="12"/>
  <c r="AA196" i="12"/>
  <c r="AA202" i="12"/>
  <c r="AI205" i="12"/>
  <c r="AK205" i="12" s="1"/>
  <c r="AA206" i="12"/>
  <c r="AD216" i="12"/>
  <c r="AC218" i="12"/>
  <c r="AD218" i="12" s="1"/>
  <c r="AK230" i="12"/>
  <c r="AC238" i="12"/>
  <c r="AD238" i="12" s="1"/>
  <c r="AD240" i="12"/>
  <c r="AA244" i="12"/>
  <c r="AA251" i="12"/>
  <c r="AD254" i="12"/>
  <c r="AA268" i="12"/>
  <c r="AC158" i="12"/>
  <c r="AC165" i="12"/>
  <c r="AD165" i="12" s="1"/>
  <c r="AB175" i="12"/>
  <c r="AC192" i="12"/>
  <c r="AD192" i="12" s="1"/>
  <c r="AC197" i="12"/>
  <c r="AD197" i="12" s="1"/>
  <c r="AD212" i="12"/>
  <c r="AC214" i="12"/>
  <c r="AD214" i="12" s="1"/>
  <c r="AC246" i="12"/>
  <c r="AD246" i="12" s="1"/>
  <c r="AC266" i="12"/>
  <c r="AD40" i="12"/>
  <c r="AG76" i="12"/>
  <c r="AH76" i="12" s="1"/>
  <c r="AJ76" i="12" s="1"/>
  <c r="AA78" i="12"/>
  <c r="AA109" i="12"/>
  <c r="AG119" i="12"/>
  <c r="AH119" i="12" s="1"/>
  <c r="AJ119" i="12" s="1"/>
  <c r="AA120" i="12"/>
  <c r="Z120" i="12" s="1"/>
  <c r="AD121" i="12"/>
  <c r="AD124" i="12"/>
  <c r="AD128" i="12"/>
  <c r="AG146" i="12"/>
  <c r="AD148" i="12"/>
  <c r="AA171" i="12"/>
  <c r="Z171" i="12" s="1"/>
  <c r="AA179" i="12"/>
  <c r="AC188" i="12"/>
  <c r="AD188" i="12" s="1"/>
  <c r="AC196" i="12"/>
  <c r="AD196" i="12" s="1"/>
  <c r="AA234" i="12"/>
  <c r="AA240" i="12"/>
  <c r="Z240" i="12" s="1"/>
  <c r="AA245" i="12"/>
  <c r="AA260" i="12"/>
  <c r="AI67" i="12"/>
  <c r="AC67" i="12"/>
  <c r="AI87" i="12"/>
  <c r="AC87" i="12"/>
  <c r="AD87" i="12" s="1"/>
  <c r="AA126" i="12"/>
  <c r="AG126" i="12"/>
  <c r="AK126" i="12" s="1"/>
  <c r="AC190" i="12"/>
  <c r="AD190" i="12" s="1"/>
  <c r="AI190" i="12"/>
  <c r="AH190" i="12" s="1"/>
  <c r="AJ190" i="12" s="1"/>
  <c r="AI219" i="12"/>
  <c r="AC219" i="12"/>
  <c r="AD219" i="12" s="1"/>
  <c r="AI239" i="12"/>
  <c r="AC239" i="12"/>
  <c r="AD239" i="12" s="1"/>
  <c r="AC79" i="12"/>
  <c r="Z79" i="12" s="1"/>
  <c r="AC91" i="12"/>
  <c r="AI115" i="12"/>
  <c r="AC115" i="12"/>
  <c r="AD115" i="12" s="1"/>
  <c r="AC137" i="12"/>
  <c r="AD137" i="12" s="1"/>
  <c r="AI137" i="12"/>
  <c r="AI138" i="12"/>
  <c r="AC138" i="12"/>
  <c r="AB138" i="12" s="1"/>
  <c r="AG195" i="12"/>
  <c r="AA195" i="12"/>
  <c r="AB195" i="12" s="1"/>
  <c r="AC223" i="12"/>
  <c r="AD223" i="12" s="1"/>
  <c r="AG241" i="12"/>
  <c r="AA241" i="12"/>
  <c r="AB241" i="12" s="1"/>
  <c r="AC247" i="12"/>
  <c r="AD247" i="12" s="1"/>
  <c r="AD32" i="12"/>
  <c r="AA33" i="12"/>
  <c r="AB33" i="12" s="1"/>
  <c r="AD34" i="12"/>
  <c r="AD35" i="12"/>
  <c r="AD36" i="12"/>
  <c r="AD37" i="12"/>
  <c r="AB46" i="12"/>
  <c r="AC49" i="12"/>
  <c r="AC72" i="12"/>
  <c r="AD72" i="12" s="1"/>
  <c r="AA106" i="12"/>
  <c r="AG106" i="12"/>
  <c r="AG114" i="12"/>
  <c r="AC133" i="12"/>
  <c r="AD133" i="12" s="1"/>
  <c r="AI133" i="12"/>
  <c r="AI134" i="12"/>
  <c r="AC134" i="12"/>
  <c r="AD134" i="12" s="1"/>
  <c r="AG140" i="12"/>
  <c r="AA140" i="12"/>
  <c r="AB140" i="12" s="1"/>
  <c r="AI146" i="12"/>
  <c r="AC146" i="12"/>
  <c r="Z146" i="12" s="1"/>
  <c r="AG147" i="12"/>
  <c r="AG152" i="12"/>
  <c r="AK152" i="12" s="1"/>
  <c r="AA152" i="12"/>
  <c r="AG166" i="12"/>
  <c r="AA166" i="12"/>
  <c r="Z166" i="12" s="1"/>
  <c r="AG167" i="12"/>
  <c r="AA167" i="12"/>
  <c r="AB167" i="12" s="1"/>
  <c r="AI181" i="12"/>
  <c r="AC181" i="12"/>
  <c r="AD181" i="12" s="1"/>
  <c r="AI193" i="12"/>
  <c r="AC193" i="12"/>
  <c r="AD193" i="12" s="1"/>
  <c r="AC194" i="12"/>
  <c r="AD194" i="12" s="1"/>
  <c r="AI194" i="12"/>
  <c r="AG201" i="12"/>
  <c r="AA201" i="12"/>
  <c r="Z201" i="12" s="1"/>
  <c r="AI211" i="12"/>
  <c r="AC211" i="12"/>
  <c r="AD211" i="12" s="1"/>
  <c r="AG237" i="12"/>
  <c r="AA237" i="12"/>
  <c r="AG239" i="12"/>
  <c r="AG246" i="12"/>
  <c r="AH246" i="12" s="1"/>
  <c r="AJ246" i="12" s="1"/>
  <c r="AA246" i="12"/>
  <c r="AI253" i="12"/>
  <c r="AC253" i="12"/>
  <c r="AD253" i="12" s="1"/>
  <c r="AI257" i="12"/>
  <c r="AC257" i="12"/>
  <c r="AI265" i="12"/>
  <c r="AC265" i="12"/>
  <c r="AD265" i="12" s="1"/>
  <c r="AC270" i="12"/>
  <c r="AD270" i="12" s="1"/>
  <c r="AG64" i="12"/>
  <c r="AH64" i="12" s="1"/>
  <c r="AJ64" i="12" s="1"/>
  <c r="AA64" i="12"/>
  <c r="AG98" i="12"/>
  <c r="AH98" i="12" s="1"/>
  <c r="AJ98" i="12" s="1"/>
  <c r="AA98" i="12"/>
  <c r="AI114" i="12"/>
  <c r="AC114" i="12"/>
  <c r="AG132" i="12"/>
  <c r="AA132" i="12"/>
  <c r="AB132" i="12" s="1"/>
  <c r="AI142" i="12"/>
  <c r="AK142" i="12" s="1"/>
  <c r="AC142" i="12"/>
  <c r="AI147" i="12"/>
  <c r="AC147" i="12"/>
  <c r="AD147" i="12" s="1"/>
  <c r="AI176" i="12"/>
  <c r="AC176" i="12"/>
  <c r="AD176" i="12" s="1"/>
  <c r="AG226" i="12"/>
  <c r="AH226" i="12" s="1"/>
  <c r="AJ226" i="12" s="1"/>
  <c r="AA226" i="12"/>
  <c r="AG249" i="12"/>
  <c r="AA249" i="12"/>
  <c r="AI261" i="12"/>
  <c r="AC261" i="12"/>
  <c r="AD261" i="12" s="1"/>
  <c r="AG74" i="12"/>
  <c r="AA74" i="12"/>
  <c r="AG92" i="12"/>
  <c r="AK92" i="12" s="1"/>
  <c r="AA92" i="12"/>
  <c r="AG204" i="12"/>
  <c r="AH204" i="12" s="1"/>
  <c r="AJ204" i="12" s="1"/>
  <c r="AA204" i="12"/>
  <c r="AA41" i="12"/>
  <c r="AD42" i="12"/>
  <c r="AD43" i="12"/>
  <c r="AD44" i="12"/>
  <c r="AD45" i="12"/>
  <c r="AG90" i="12"/>
  <c r="AA90" i="12"/>
  <c r="AI95" i="12"/>
  <c r="AC95" i="12"/>
  <c r="Z95" i="12" s="1"/>
  <c r="AG110" i="12"/>
  <c r="AG115" i="12"/>
  <c r="AG128" i="12"/>
  <c r="AA128" i="12"/>
  <c r="Z128" i="12" s="1"/>
  <c r="AG136" i="12"/>
  <c r="AA136" i="12"/>
  <c r="AG138" i="12"/>
  <c r="AC151" i="12"/>
  <c r="AD151" i="12" s="1"/>
  <c r="AI151" i="12"/>
  <c r="AG156" i="12"/>
  <c r="AI160" i="12"/>
  <c r="AC160" i="12"/>
  <c r="AD160" i="12" s="1"/>
  <c r="AG164" i="12"/>
  <c r="AK164" i="12" s="1"/>
  <c r="AI168" i="12"/>
  <c r="AH168" i="12" s="1"/>
  <c r="AJ168" i="12" s="1"/>
  <c r="AC168" i="12"/>
  <c r="AD168" i="12" s="1"/>
  <c r="AG191" i="12"/>
  <c r="AA191" i="12"/>
  <c r="AI200" i="12"/>
  <c r="AC200" i="12"/>
  <c r="AD200" i="12" s="1"/>
  <c r="AI215" i="12"/>
  <c r="AC215" i="12"/>
  <c r="AD215" i="12" s="1"/>
  <c r="AI242" i="12"/>
  <c r="AK242" i="12" s="1"/>
  <c r="AC242" i="12"/>
  <c r="AG96" i="12"/>
  <c r="AD104" i="12"/>
  <c r="AG131" i="12"/>
  <c r="AK131" i="12" s="1"/>
  <c r="AD167" i="12"/>
  <c r="AD224" i="12"/>
  <c r="AG264" i="12"/>
  <c r="AD50" i="12"/>
  <c r="AD51" i="12"/>
  <c r="AD52" i="12"/>
  <c r="AD53" i="12"/>
  <c r="AC62" i="12"/>
  <c r="AD77" i="12"/>
  <c r="AD84" i="12"/>
  <c r="AC100" i="12"/>
  <c r="AD100" i="12" s="1"/>
  <c r="AD101" i="12"/>
  <c r="AD102" i="12"/>
  <c r="AK118" i="12"/>
  <c r="AC119" i="12"/>
  <c r="AD119" i="12" s="1"/>
  <c r="AK122" i="12"/>
  <c r="AC123" i="12"/>
  <c r="AC127" i="12"/>
  <c r="AD129" i="12"/>
  <c r="AK130" i="12"/>
  <c r="AG135" i="12"/>
  <c r="AG139" i="12"/>
  <c r="AK139" i="12" s="1"/>
  <c r="AG143" i="12"/>
  <c r="AC169" i="12"/>
  <c r="AD169" i="12" s="1"/>
  <c r="AD175" i="12"/>
  <c r="AG184" i="12"/>
  <c r="AD186" i="12"/>
  <c r="AC189" i="12"/>
  <c r="AD189" i="12" s="1"/>
  <c r="AD202" i="12"/>
  <c r="AD205" i="12"/>
  <c r="AC207" i="12"/>
  <c r="AD207" i="12" s="1"/>
  <c r="AD220" i="12"/>
  <c r="AC222" i="12"/>
  <c r="AD222" i="12" s="1"/>
  <c r="AG231" i="12"/>
  <c r="AC243" i="12"/>
  <c r="AD243" i="12" s="1"/>
  <c r="AG247" i="12"/>
  <c r="AK247" i="12" s="1"/>
  <c r="AC255" i="12"/>
  <c r="AC269" i="12"/>
  <c r="AD269" i="12" s="1"/>
  <c r="AC273" i="12"/>
  <c r="Z273" i="12" s="1"/>
  <c r="Y50" i="12"/>
  <c r="Z50" i="12" s="1"/>
  <c r="U50" i="12"/>
  <c r="Y164" i="12"/>
  <c r="U164" i="12"/>
  <c r="T164" i="12" s="1"/>
  <c r="AI77" i="12"/>
  <c r="AK77" i="12" s="1"/>
  <c r="AA80" i="12"/>
  <c r="Z80" i="12" s="1"/>
  <c r="AI83" i="12"/>
  <c r="AC83" i="12"/>
  <c r="AB83" i="12" s="1"/>
  <c r="Y96" i="12"/>
  <c r="Z96" i="12" s="1"/>
  <c r="AI110" i="12"/>
  <c r="AC110" i="12"/>
  <c r="AD110" i="12" s="1"/>
  <c r="AG113" i="12"/>
  <c r="AA113" i="12"/>
  <c r="AB113" i="12" s="1"/>
  <c r="AG125" i="12"/>
  <c r="AA125" i="12"/>
  <c r="AB125" i="12" s="1"/>
  <c r="AI180" i="12"/>
  <c r="AC180" i="12"/>
  <c r="AD180" i="12" s="1"/>
  <c r="AC48" i="12"/>
  <c r="AG70" i="12"/>
  <c r="AD73" i="12"/>
  <c r="AI84" i="12"/>
  <c r="Y87" i="12"/>
  <c r="U87" i="12"/>
  <c r="AG93" i="12"/>
  <c r="AA93" i="12"/>
  <c r="AI107" i="12"/>
  <c r="AC107" i="12"/>
  <c r="AD107" i="12" s="1"/>
  <c r="AG158" i="12"/>
  <c r="AH158" i="12" s="1"/>
  <c r="AJ158" i="12" s="1"/>
  <c r="AA160" i="12"/>
  <c r="AG160" i="12"/>
  <c r="AG170" i="12"/>
  <c r="AA170" i="12"/>
  <c r="AB170" i="12" s="1"/>
  <c r="AI177" i="12"/>
  <c r="AC177" i="12"/>
  <c r="AD177" i="12" s="1"/>
  <c r="AA211" i="12"/>
  <c r="AG211" i="12"/>
  <c r="AG221" i="12"/>
  <c r="AA221" i="12"/>
  <c r="AB221" i="12" s="1"/>
  <c r="AI227" i="12"/>
  <c r="AC227" i="12"/>
  <c r="AD227" i="12" s="1"/>
  <c r="AI231" i="12"/>
  <c r="AC231" i="12"/>
  <c r="AD231" i="12" s="1"/>
  <c r="AC233" i="12"/>
  <c r="AD233" i="12" s="1"/>
  <c r="AI233" i="12"/>
  <c r="U223" i="12"/>
  <c r="T223" i="12" s="1"/>
  <c r="U24" i="12"/>
  <c r="T24" i="12" s="1"/>
  <c r="E12" i="10" s="1"/>
  <c r="I12" i="10" s="1"/>
  <c r="AA29" i="12"/>
  <c r="Z29" i="12" s="1"/>
  <c r="AD30" i="12"/>
  <c r="AD31" i="12"/>
  <c r="AA37" i="12"/>
  <c r="AB37" i="12" s="1"/>
  <c r="AD38" i="12"/>
  <c r="AD39" i="12"/>
  <c r="AA45" i="12"/>
  <c r="AB45" i="12" s="1"/>
  <c r="AD46" i="12"/>
  <c r="AC47" i="12"/>
  <c r="AD54" i="12"/>
  <c r="AA60" i="12"/>
  <c r="Z60" i="12" s="1"/>
  <c r="AC63" i="12"/>
  <c r="AD63" i="12" s="1"/>
  <c r="AD65" i="12"/>
  <c r="AD69" i="12"/>
  <c r="AD70" i="12"/>
  <c r="AC71" i="12"/>
  <c r="AD71" i="12" s="1"/>
  <c r="AG72" i="12"/>
  <c r="AC75" i="12"/>
  <c r="AD75" i="12" s="1"/>
  <c r="AA77" i="12"/>
  <c r="Y92" i="12"/>
  <c r="U92" i="12"/>
  <c r="AC92" i="12"/>
  <c r="AD92" i="12" s="1"/>
  <c r="AA94" i="12"/>
  <c r="AG95" i="12"/>
  <c r="AC97" i="12"/>
  <c r="AD97" i="12" s="1"/>
  <c r="AI97" i="12"/>
  <c r="AC99" i="12"/>
  <c r="AD99" i="12" s="1"/>
  <c r="AG108" i="12"/>
  <c r="AA108" i="12"/>
  <c r="AB108" i="12" s="1"/>
  <c r="AI111" i="12"/>
  <c r="AK111" i="12" s="1"/>
  <c r="AC111" i="12"/>
  <c r="AG117" i="12"/>
  <c r="AA117" i="12"/>
  <c r="AI129" i="12"/>
  <c r="AG133" i="12"/>
  <c r="AA133" i="12"/>
  <c r="AI145" i="12"/>
  <c r="AG163" i="12"/>
  <c r="AA163" i="12"/>
  <c r="AB163" i="12" s="1"/>
  <c r="Y168" i="12"/>
  <c r="U168" i="12"/>
  <c r="T168" i="12" s="1"/>
  <c r="AG172" i="12"/>
  <c r="AI173" i="12"/>
  <c r="AC173" i="12"/>
  <c r="AD173" i="12" s="1"/>
  <c r="AD174" i="12"/>
  <c r="AI185" i="12"/>
  <c r="AC185" i="12"/>
  <c r="AD185" i="12" s="1"/>
  <c r="AG186" i="12"/>
  <c r="AA186" i="12"/>
  <c r="AB186" i="12" s="1"/>
  <c r="AG187" i="12"/>
  <c r="AA187" i="12"/>
  <c r="AG194" i="12"/>
  <c r="AA194" i="12"/>
  <c r="AG209" i="12"/>
  <c r="AA209" i="12"/>
  <c r="Z209" i="12" s="1"/>
  <c r="AA215" i="12"/>
  <c r="AG215" i="12"/>
  <c r="AG236" i="12"/>
  <c r="AA236" i="12"/>
  <c r="AI252" i="12"/>
  <c r="AC252" i="12"/>
  <c r="AG47" i="12"/>
  <c r="AK47" i="12" s="1"/>
  <c r="AG141" i="12"/>
  <c r="AA141" i="12"/>
  <c r="AI172" i="12"/>
  <c r="AC172" i="12"/>
  <c r="AG198" i="12"/>
  <c r="AA198" i="12"/>
  <c r="AA207" i="12"/>
  <c r="AG207" i="12"/>
  <c r="AG217" i="12"/>
  <c r="AA217" i="12"/>
  <c r="AA223" i="12"/>
  <c r="AG223" i="12"/>
  <c r="AG233" i="12"/>
  <c r="AA233" i="12"/>
  <c r="AG46" i="12"/>
  <c r="AC61" i="12"/>
  <c r="AD61" i="12" s="1"/>
  <c r="AG62" i="12"/>
  <c r="AK62" i="12" s="1"/>
  <c r="AC66" i="12"/>
  <c r="AG79" i="12"/>
  <c r="AH79" i="12" s="1"/>
  <c r="AJ79" i="12" s="1"/>
  <c r="AG82" i="12"/>
  <c r="AK82" i="12" s="1"/>
  <c r="AC88" i="12"/>
  <c r="AG121" i="12"/>
  <c r="AA121" i="12"/>
  <c r="AB121" i="12" s="1"/>
  <c r="AG137" i="12"/>
  <c r="AA137" i="12"/>
  <c r="AA192" i="12"/>
  <c r="AG192" i="12"/>
  <c r="AK192" i="12" s="1"/>
  <c r="AD33" i="12"/>
  <c r="AD41" i="12"/>
  <c r="U47" i="12"/>
  <c r="T47" i="12" s="1"/>
  <c r="E35" i="10" s="1"/>
  <c r="I35" i="10" s="1"/>
  <c r="AG48" i="12"/>
  <c r="AA54" i="12"/>
  <c r="AD55" i="12"/>
  <c r="AD56" i="12"/>
  <c r="AG66" i="12"/>
  <c r="AA73" i="12"/>
  <c r="AC76" i="12"/>
  <c r="AI81" i="12"/>
  <c r="AG88" i="12"/>
  <c r="AH88" i="12" s="1"/>
  <c r="AJ88" i="12" s="1"/>
  <c r="AA89" i="12"/>
  <c r="AB89" i="12" s="1"/>
  <c r="AD93" i="12"/>
  <c r="Y94" i="12"/>
  <c r="U94" i="12"/>
  <c r="T94" i="12" s="1"/>
  <c r="AG102" i="12"/>
  <c r="AA105" i="12"/>
  <c r="AB105" i="12" s="1"/>
  <c r="AI106" i="12"/>
  <c r="AC106" i="12"/>
  <c r="AD106" i="12" s="1"/>
  <c r="AG107" i="12"/>
  <c r="AD108" i="12"/>
  <c r="AI125" i="12"/>
  <c r="AG129" i="12"/>
  <c r="AA129" i="12"/>
  <c r="AI141" i="12"/>
  <c r="AG145" i="12"/>
  <c r="AA145" i="12"/>
  <c r="AB145" i="12" s="1"/>
  <c r="AI149" i="12"/>
  <c r="AC149" i="12"/>
  <c r="AA176" i="12"/>
  <c r="AG176" i="12"/>
  <c r="AG180" i="12"/>
  <c r="AA180" i="12"/>
  <c r="AI184" i="12"/>
  <c r="AC184" i="12"/>
  <c r="Z184" i="12" s="1"/>
  <c r="AG200" i="12"/>
  <c r="AA200" i="12"/>
  <c r="AG213" i="12"/>
  <c r="AA213" i="12"/>
  <c r="AB213" i="12" s="1"/>
  <c r="AA219" i="12"/>
  <c r="AG219" i="12"/>
  <c r="AA238" i="12"/>
  <c r="AG238" i="12"/>
  <c r="AH238" i="12" s="1"/>
  <c r="AJ238" i="12" s="1"/>
  <c r="AD248" i="12"/>
  <c r="AC249" i="12"/>
  <c r="AD249" i="12" s="1"/>
  <c r="AI249" i="12"/>
  <c r="AA255" i="12"/>
  <c r="AG255" i="12"/>
  <c r="AD85" i="12"/>
  <c r="AD86" i="12"/>
  <c r="AD113" i="12"/>
  <c r="AC164" i="12"/>
  <c r="AD170" i="12"/>
  <c r="AG182" i="12"/>
  <c r="AA182" i="12"/>
  <c r="AB182" i="12" s="1"/>
  <c r="AD187" i="12"/>
  <c r="U192" i="12"/>
  <c r="T192" i="12" s="1"/>
  <c r="AI195" i="12"/>
  <c r="AG210" i="12"/>
  <c r="AH210" i="12" s="1"/>
  <c r="AJ210" i="12" s="1"/>
  <c r="AA210" i="12"/>
  <c r="AG214" i="12"/>
  <c r="AK214" i="12" s="1"/>
  <c r="AA214" i="12"/>
  <c r="AG218" i="12"/>
  <c r="AH218" i="12" s="1"/>
  <c r="AJ218" i="12" s="1"/>
  <c r="AA218" i="12"/>
  <c r="AG222" i="12"/>
  <c r="AH222" i="12" s="1"/>
  <c r="AJ222" i="12" s="1"/>
  <c r="AA222" i="12"/>
  <c r="AC225" i="12"/>
  <c r="AD225" i="12" s="1"/>
  <c r="AI225" i="12"/>
  <c r="AK225" i="12" s="1"/>
  <c r="AI234" i="12"/>
  <c r="AK234" i="12" s="1"/>
  <c r="AC234" i="12"/>
  <c r="AI240" i="12"/>
  <c r="AH240" i="12" s="1"/>
  <c r="AJ240" i="12" s="1"/>
  <c r="AD109" i="12"/>
  <c r="AD155" i="12"/>
  <c r="AD166" i="12"/>
  <c r="AD171" i="12"/>
  <c r="AD178" i="12"/>
  <c r="AD179" i="12"/>
  <c r="Y180" i="12"/>
  <c r="U180" i="12"/>
  <c r="T180" i="12" s="1"/>
  <c r="AD182" i="12"/>
  <c r="AC191" i="12"/>
  <c r="AD191" i="12" s="1"/>
  <c r="AI191" i="12"/>
  <c r="AD201" i="12"/>
  <c r="AI203" i="12"/>
  <c r="AC203" i="12"/>
  <c r="AD203" i="12" s="1"/>
  <c r="AA227" i="12"/>
  <c r="AG227" i="12"/>
  <c r="AG232" i="12"/>
  <c r="AA232" i="12"/>
  <c r="Z232" i="12" s="1"/>
  <c r="AG248" i="12"/>
  <c r="AA248" i="12"/>
  <c r="AB248" i="12" s="1"/>
  <c r="AC259" i="12"/>
  <c r="AD259" i="12" s="1"/>
  <c r="AI259" i="12"/>
  <c r="AA272" i="12"/>
  <c r="AG272" i="12"/>
  <c r="AH272" i="12" s="1"/>
  <c r="AI248" i="12"/>
  <c r="AG273" i="12"/>
  <c r="AI232" i="12"/>
  <c r="AD236" i="12"/>
  <c r="AD263" i="12"/>
  <c r="AG266" i="12"/>
  <c r="AG269" i="12"/>
  <c r="AH269" i="12" s="1"/>
  <c r="AJ269" i="12" s="1"/>
  <c r="U272" i="12"/>
  <c r="T272" i="12" s="1"/>
  <c r="AD183" i="12"/>
  <c r="AD198" i="12"/>
  <c r="AB209" i="12"/>
  <c r="AD229" i="12"/>
  <c r="AD241" i="12"/>
  <c r="AA263" i="12"/>
  <c r="AB263" i="12" s="1"/>
  <c r="AG265" i="12"/>
  <c r="AC271" i="12"/>
  <c r="AD271" i="12" s="1"/>
  <c r="AD74" i="12"/>
  <c r="Z86" i="12"/>
  <c r="AD90" i="12"/>
  <c r="Z102" i="12"/>
  <c r="Z70" i="12"/>
  <c r="AC25" i="12"/>
  <c r="AD25" i="12" s="1"/>
  <c r="N24" i="12"/>
  <c r="N52" i="12" s="1"/>
  <c r="AI25" i="12"/>
  <c r="AH25" i="12" s="1"/>
  <c r="AJ25" i="12" s="1"/>
  <c r="N28" i="12"/>
  <c r="N32" i="12"/>
  <c r="AI37" i="12"/>
  <c r="AH37" i="12" s="1"/>
  <c r="AJ37" i="12" s="1"/>
  <c r="N40" i="12"/>
  <c r="N44" i="12"/>
  <c r="AI54" i="12"/>
  <c r="AH54" i="12" s="1"/>
  <c r="AJ54" i="12" s="1"/>
  <c r="AI60" i="12"/>
  <c r="AA65" i="12"/>
  <c r="AB65" i="12" s="1"/>
  <c r="AA69" i="12"/>
  <c r="AB70" i="12"/>
  <c r="AI70" i="12"/>
  <c r="AI74" i="12"/>
  <c r="AG81" i="12"/>
  <c r="AA81" i="12"/>
  <c r="AG84" i="12"/>
  <c r="AA84" i="12"/>
  <c r="AB84" i="12" s="1"/>
  <c r="U98" i="12"/>
  <c r="AG103" i="12"/>
  <c r="AH123" i="12"/>
  <c r="AJ123" i="12" s="1"/>
  <c r="AK127" i="12"/>
  <c r="AH131" i="12"/>
  <c r="AJ131" i="12" s="1"/>
  <c r="AA26" i="12"/>
  <c r="AI26" i="12"/>
  <c r="AH26" i="12" s="1"/>
  <c r="AJ26" i="12" s="1"/>
  <c r="N29" i="12"/>
  <c r="AI34" i="12"/>
  <c r="AK34" i="12" s="1"/>
  <c r="N37" i="12"/>
  <c r="N41" i="12"/>
  <c r="AA51" i="12"/>
  <c r="AI51" i="12"/>
  <c r="AK51" i="12" s="1"/>
  <c r="AA55" i="12"/>
  <c r="AI55" i="12"/>
  <c r="AK55" i="12" s="1"/>
  <c r="AC59" i="12"/>
  <c r="AD59" i="12" s="1"/>
  <c r="AI59" i="12"/>
  <c r="AH59" i="12" s="1"/>
  <c r="AJ59" i="12" s="1"/>
  <c r="AG63" i="12"/>
  <c r="AI80" i="12"/>
  <c r="AK80" i="12" s="1"/>
  <c r="AG24" i="12"/>
  <c r="N26" i="12"/>
  <c r="AA27" i="12"/>
  <c r="AB27" i="12" s="1"/>
  <c r="AI27" i="12"/>
  <c r="N30" i="12"/>
  <c r="AA31" i="12"/>
  <c r="AB31" i="12" s="1"/>
  <c r="AI31" i="12"/>
  <c r="AK31" i="12" s="1"/>
  <c r="N34" i="12"/>
  <c r="AA35" i="12"/>
  <c r="AB35" i="12" s="1"/>
  <c r="AI35" i="12"/>
  <c r="N38" i="12"/>
  <c r="AA39" i="12"/>
  <c r="AI39" i="12"/>
  <c r="N42" i="12"/>
  <c r="AA43" i="12"/>
  <c r="AB43" i="12" s="1"/>
  <c r="AI43" i="12"/>
  <c r="Z46" i="12"/>
  <c r="Y47" i="12"/>
  <c r="U49" i="12"/>
  <c r="AA52" i="12"/>
  <c r="AB52" i="12" s="1"/>
  <c r="AI52" i="12"/>
  <c r="AK52" i="12" s="1"/>
  <c r="AA56" i="12"/>
  <c r="AB56" i="12" s="1"/>
  <c r="AI56" i="12"/>
  <c r="AH56" i="12" s="1"/>
  <c r="AJ56" i="12" s="1"/>
  <c r="U61" i="12"/>
  <c r="U64" i="12"/>
  <c r="AG68" i="12"/>
  <c r="AA68" i="12"/>
  <c r="AC68" i="12"/>
  <c r="AD68" i="12" s="1"/>
  <c r="U71" i="12"/>
  <c r="U75" i="12"/>
  <c r="U76" i="12"/>
  <c r="U78" i="12"/>
  <c r="U80" i="12"/>
  <c r="U82" i="12"/>
  <c r="AA85" i="12"/>
  <c r="AB85" i="12" s="1"/>
  <c r="AB86" i="12"/>
  <c r="AI86" i="12"/>
  <c r="AK86" i="12" s="1"/>
  <c r="AA87" i="12"/>
  <c r="AG87" i="12"/>
  <c r="Z89" i="12"/>
  <c r="AI90" i="12"/>
  <c r="AH92" i="12"/>
  <c r="AJ92" i="12" s="1"/>
  <c r="AH94" i="12"/>
  <c r="AJ94" i="12" s="1"/>
  <c r="AG97" i="12"/>
  <c r="AA97" i="12"/>
  <c r="AG100" i="12"/>
  <c r="AA100" i="12"/>
  <c r="U103" i="12"/>
  <c r="AI104" i="12"/>
  <c r="AK104" i="12" s="1"/>
  <c r="AI108" i="12"/>
  <c r="AI112" i="12"/>
  <c r="AH112" i="12" s="1"/>
  <c r="AJ112" i="12" s="1"/>
  <c r="AI116" i="12"/>
  <c r="AH116" i="12" s="1"/>
  <c r="AJ116" i="12" s="1"/>
  <c r="AI120" i="12"/>
  <c r="AK120" i="12" s="1"/>
  <c r="AI124" i="12"/>
  <c r="AK124" i="12" s="1"/>
  <c r="AI128" i="12"/>
  <c r="AI132" i="12"/>
  <c r="AI136" i="12"/>
  <c r="AI140" i="12"/>
  <c r="AI144" i="12"/>
  <c r="AK144" i="12" s="1"/>
  <c r="AI148" i="12"/>
  <c r="AH148" i="12" s="1"/>
  <c r="AJ148" i="12" s="1"/>
  <c r="AI154" i="12"/>
  <c r="AC154" i="12"/>
  <c r="AD154" i="12" s="1"/>
  <c r="Z156" i="12"/>
  <c r="AI156" i="12"/>
  <c r="AA162" i="12"/>
  <c r="U176" i="12"/>
  <c r="AA178" i="12"/>
  <c r="U196" i="12"/>
  <c r="AC244" i="12"/>
  <c r="AD244" i="12" s="1"/>
  <c r="AI244" i="12"/>
  <c r="AH244" i="12" s="1"/>
  <c r="AJ244" i="12" s="1"/>
  <c r="AI29" i="12"/>
  <c r="AK29" i="12" s="1"/>
  <c r="AI33" i="12"/>
  <c r="AH33" i="12" s="1"/>
  <c r="AJ33" i="12" s="1"/>
  <c r="N36" i="12"/>
  <c r="AI41" i="12"/>
  <c r="AH41" i="12" s="1"/>
  <c r="AJ41" i="12" s="1"/>
  <c r="AI45" i="12"/>
  <c r="AK45" i="12" s="1"/>
  <c r="AI58" i="12"/>
  <c r="AA59" i="12"/>
  <c r="AA61" i="12"/>
  <c r="AG61" i="12"/>
  <c r="AA71" i="12"/>
  <c r="AG71" i="12"/>
  <c r="AH78" i="12"/>
  <c r="AJ78" i="12" s="1"/>
  <c r="U91" i="12"/>
  <c r="AA101" i="12"/>
  <c r="AB101" i="12" s="1"/>
  <c r="AB102" i="12"/>
  <c r="AI102" i="12"/>
  <c r="N25" i="12"/>
  <c r="AA30" i="12"/>
  <c r="AI30" i="12"/>
  <c r="AK30" i="12" s="1"/>
  <c r="N33" i="12"/>
  <c r="AA34" i="12"/>
  <c r="AA38" i="12"/>
  <c r="AI38" i="12"/>
  <c r="AH38" i="12" s="1"/>
  <c r="AJ38" i="12" s="1"/>
  <c r="AA42" i="12"/>
  <c r="AI42" i="12"/>
  <c r="AK42" i="12" s="1"/>
  <c r="AI46" i="12"/>
  <c r="AG67" i="12"/>
  <c r="AK78" i="12"/>
  <c r="AG99" i="12"/>
  <c r="AC150" i="12"/>
  <c r="AD150" i="12" s="1"/>
  <c r="AI150" i="12"/>
  <c r="AD156" i="12"/>
  <c r="AB156" i="12"/>
  <c r="AA157" i="12"/>
  <c r="AG157" i="12"/>
  <c r="U267" i="12"/>
  <c r="U263" i="12"/>
  <c r="U259" i="12"/>
  <c r="U268" i="12"/>
  <c r="U270" i="12"/>
  <c r="U271" i="12"/>
  <c r="U265" i="12"/>
  <c r="U264" i="12"/>
  <c r="U262" i="12"/>
  <c r="U257" i="12"/>
  <c r="U254" i="12"/>
  <c r="U250" i="12"/>
  <c r="U273" i="12"/>
  <c r="U266" i="12"/>
  <c r="U260" i="12"/>
  <c r="U252" i="12"/>
  <c r="U248" i="12"/>
  <c r="U244" i="12"/>
  <c r="U240" i="12"/>
  <c r="U236" i="12"/>
  <c r="U232" i="12"/>
  <c r="U261" i="12"/>
  <c r="U258" i="12"/>
  <c r="U255" i="12"/>
  <c r="U253" i="12"/>
  <c r="U249" i="12"/>
  <c r="U245" i="12"/>
  <c r="U241" i="12"/>
  <c r="U237" i="12"/>
  <c r="U233" i="12"/>
  <c r="U229" i="12"/>
  <c r="U225" i="12"/>
  <c r="U246" i="12"/>
  <c r="U242" i="12"/>
  <c r="U238" i="12"/>
  <c r="U234" i="12"/>
  <c r="U224" i="12"/>
  <c r="U220" i="12"/>
  <c r="U216" i="12"/>
  <c r="U212" i="12"/>
  <c r="U208" i="12"/>
  <c r="U269" i="12"/>
  <c r="U247" i="12"/>
  <c r="U243" i="12"/>
  <c r="U239" i="12"/>
  <c r="U235" i="12"/>
  <c r="U231" i="12"/>
  <c r="U227" i="12"/>
  <c r="U221" i="12"/>
  <c r="U217" i="12"/>
  <c r="U213" i="12"/>
  <c r="U209" i="12"/>
  <c r="U205" i="12"/>
  <c r="U201" i="12"/>
  <c r="U202" i="12"/>
  <c r="U200" i="12"/>
  <c r="U198" i="12"/>
  <c r="U194" i="12"/>
  <c r="U190" i="12"/>
  <c r="U186" i="12"/>
  <c r="U182" i="12"/>
  <c r="U178" i="12"/>
  <c r="U174" i="12"/>
  <c r="U170" i="12"/>
  <c r="U166" i="12"/>
  <c r="U162" i="12"/>
  <c r="U228" i="12"/>
  <c r="U226" i="12"/>
  <c r="U199" i="12"/>
  <c r="U195" i="12"/>
  <c r="U191" i="12"/>
  <c r="U187" i="12"/>
  <c r="U183" i="12"/>
  <c r="U179" i="12"/>
  <c r="U175" i="12"/>
  <c r="U171" i="12"/>
  <c r="U167" i="12"/>
  <c r="U163" i="12"/>
  <c r="U159" i="12"/>
  <c r="U155" i="12"/>
  <c r="U151" i="12"/>
  <c r="U251" i="12"/>
  <c r="U203" i="12"/>
  <c r="U197" i="12"/>
  <c r="U193" i="12"/>
  <c r="U189" i="12"/>
  <c r="U185" i="12"/>
  <c r="U181" i="12"/>
  <c r="U177" i="12"/>
  <c r="U173" i="12"/>
  <c r="U169" i="12"/>
  <c r="U165" i="12"/>
  <c r="U161" i="12"/>
  <c r="U160" i="12"/>
  <c r="U158" i="12"/>
  <c r="U153" i="12"/>
  <c r="U148" i="12"/>
  <c r="U144" i="12"/>
  <c r="U140" i="12"/>
  <c r="U136" i="12"/>
  <c r="U132" i="12"/>
  <c r="U128" i="12"/>
  <c r="U124" i="12"/>
  <c r="U120" i="12"/>
  <c r="U116" i="12"/>
  <c r="U112" i="12"/>
  <c r="U108" i="12"/>
  <c r="U104" i="12"/>
  <c r="U222" i="12"/>
  <c r="U218" i="12"/>
  <c r="U214" i="12"/>
  <c r="U210" i="12"/>
  <c r="U206" i="12"/>
  <c r="U156" i="12"/>
  <c r="U154" i="12"/>
  <c r="U149" i="12"/>
  <c r="U145" i="12"/>
  <c r="U141" i="12"/>
  <c r="U137" i="12"/>
  <c r="U133" i="12"/>
  <c r="U129" i="12"/>
  <c r="U125" i="12"/>
  <c r="U121" i="12"/>
  <c r="U117" i="12"/>
  <c r="U113" i="12"/>
  <c r="U109" i="12"/>
  <c r="U105" i="12"/>
  <c r="U101" i="12"/>
  <c r="U97" i="12"/>
  <c r="U93" i="12"/>
  <c r="U89" i="12"/>
  <c r="U85" i="12"/>
  <c r="U81" i="12"/>
  <c r="U77" i="12"/>
  <c r="U73" i="12"/>
  <c r="U69" i="12"/>
  <c r="U65" i="12"/>
  <c r="U211" i="12"/>
  <c r="U204" i="12"/>
  <c r="U157" i="12"/>
  <c r="U146" i="12"/>
  <c r="U142" i="12"/>
  <c r="U138" i="12"/>
  <c r="U134" i="12"/>
  <c r="U130" i="12"/>
  <c r="U126" i="12"/>
  <c r="U122" i="12"/>
  <c r="U118" i="12"/>
  <c r="U114" i="12"/>
  <c r="U110" i="12"/>
  <c r="U106" i="12"/>
  <c r="U99" i="12"/>
  <c r="U90" i="12"/>
  <c r="U88" i="12"/>
  <c r="U83" i="12"/>
  <c r="U74" i="12"/>
  <c r="U72" i="12"/>
  <c r="U67" i="12"/>
  <c r="U66" i="12"/>
  <c r="U63" i="12"/>
  <c r="U62" i="12"/>
  <c r="U59" i="12"/>
  <c r="U58" i="12"/>
  <c r="U57" i="12"/>
  <c r="U56" i="12"/>
  <c r="U55" i="12"/>
  <c r="U54" i="12"/>
  <c r="U53" i="12"/>
  <c r="U52" i="12"/>
  <c r="U51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30" i="12"/>
  <c r="U219" i="12"/>
  <c r="U215" i="12"/>
  <c r="U150" i="12"/>
  <c r="U147" i="12"/>
  <c r="U143" i="12"/>
  <c r="U139" i="12"/>
  <c r="U135" i="12"/>
  <c r="U131" i="12"/>
  <c r="U127" i="12"/>
  <c r="U123" i="12"/>
  <c r="U119" i="12"/>
  <c r="U115" i="12"/>
  <c r="U111" i="12"/>
  <c r="U107" i="12"/>
  <c r="U102" i="12"/>
  <c r="U100" i="12"/>
  <c r="U95" i="12"/>
  <c r="U86" i="12"/>
  <c r="U84" i="12"/>
  <c r="U79" i="12"/>
  <c r="U70" i="12"/>
  <c r="U68" i="12"/>
  <c r="U60" i="12"/>
  <c r="U46" i="12"/>
  <c r="U256" i="12"/>
  <c r="N49" i="12"/>
  <c r="N58" i="12" s="1"/>
  <c r="AA24" i="12"/>
  <c r="N27" i="12"/>
  <c r="AA28" i="12"/>
  <c r="AB28" i="12" s="1"/>
  <c r="AI28" i="12"/>
  <c r="AK28" i="12" s="1"/>
  <c r="N31" i="12"/>
  <c r="AA32" i="12"/>
  <c r="AB32" i="12" s="1"/>
  <c r="AI32" i="12"/>
  <c r="AH32" i="12" s="1"/>
  <c r="AJ32" i="12" s="1"/>
  <c r="N35" i="12"/>
  <c r="AA36" i="12"/>
  <c r="AB36" i="12" s="1"/>
  <c r="AI36" i="12"/>
  <c r="AH36" i="12" s="1"/>
  <c r="AJ36" i="12" s="1"/>
  <c r="N39" i="12"/>
  <c r="AA40" i="12"/>
  <c r="AB40" i="12" s="1"/>
  <c r="AI40" i="12"/>
  <c r="AH40" i="12" s="1"/>
  <c r="AJ40" i="12" s="1"/>
  <c r="N43" i="12"/>
  <c r="AA44" i="12"/>
  <c r="AB44" i="12" s="1"/>
  <c r="AI44" i="12"/>
  <c r="AH44" i="12" s="1"/>
  <c r="AJ44" i="12" s="1"/>
  <c r="U48" i="12"/>
  <c r="AG50" i="12"/>
  <c r="AA53" i="12"/>
  <c r="AB53" i="12" s="1"/>
  <c r="AI53" i="12"/>
  <c r="AH53" i="12" s="1"/>
  <c r="AJ53" i="12" s="1"/>
  <c r="AA57" i="12"/>
  <c r="AB57" i="12" s="1"/>
  <c r="AI57" i="12"/>
  <c r="AK57" i="12" s="1"/>
  <c r="AG83" i="12"/>
  <c r="AD89" i="12"/>
  <c r="AK94" i="12"/>
  <c r="AI96" i="12"/>
  <c r="AB104" i="12"/>
  <c r="AI105" i="12"/>
  <c r="AH105" i="12" s="1"/>
  <c r="AJ105" i="12" s="1"/>
  <c r="AI109" i="12"/>
  <c r="AH109" i="12" s="1"/>
  <c r="AJ109" i="12" s="1"/>
  <c r="AB112" i="12"/>
  <c r="AI113" i="12"/>
  <c r="AB128" i="12"/>
  <c r="AB144" i="12"/>
  <c r="U152" i="12"/>
  <c r="AA155" i="12"/>
  <c r="AB155" i="12" s="1"/>
  <c r="U172" i="12"/>
  <c r="AA174" i="12"/>
  <c r="U188" i="12"/>
  <c r="AA190" i="12"/>
  <c r="U207" i="12"/>
  <c r="AA235" i="12"/>
  <c r="AG235" i="12"/>
  <c r="AC267" i="12"/>
  <c r="AD267" i="12" s="1"/>
  <c r="AI267" i="12"/>
  <c r="AC268" i="12"/>
  <c r="AD268" i="12" s="1"/>
  <c r="AI268" i="12"/>
  <c r="AH268" i="12" s="1"/>
  <c r="AJ268" i="12" s="1"/>
  <c r="AI65" i="12"/>
  <c r="AK65" i="12" s="1"/>
  <c r="AI69" i="12"/>
  <c r="AH69" i="12" s="1"/>
  <c r="AJ69" i="12" s="1"/>
  <c r="AC78" i="12"/>
  <c r="AD78" i="12" s="1"/>
  <c r="AI85" i="12"/>
  <c r="AK85" i="12" s="1"/>
  <c r="AC94" i="12"/>
  <c r="AD94" i="12" s="1"/>
  <c r="AB96" i="12"/>
  <c r="AI101" i="12"/>
  <c r="AK101" i="12" s="1"/>
  <c r="AG151" i="12"/>
  <c r="AA151" i="12"/>
  <c r="AG153" i="12"/>
  <c r="AA161" i="12"/>
  <c r="AG161" i="12"/>
  <c r="AA165" i="12"/>
  <c r="AG165" i="12"/>
  <c r="AA169" i="12"/>
  <c r="AG169" i="12"/>
  <c r="AA173" i="12"/>
  <c r="AG173" i="12"/>
  <c r="AA177" i="12"/>
  <c r="AG177" i="12"/>
  <c r="AA181" i="12"/>
  <c r="AG181" i="12"/>
  <c r="AA185" i="12"/>
  <c r="AG185" i="12"/>
  <c r="AH188" i="12"/>
  <c r="AJ188" i="12" s="1"/>
  <c r="AK188" i="12"/>
  <c r="AA189" i="12"/>
  <c r="AG189" i="12"/>
  <c r="AA193" i="12"/>
  <c r="AG193" i="12"/>
  <c r="AH196" i="12"/>
  <c r="AJ196" i="12" s="1"/>
  <c r="AK196" i="12"/>
  <c r="AA197" i="12"/>
  <c r="AG197" i="12"/>
  <c r="AI199" i="12"/>
  <c r="AH199" i="12" s="1"/>
  <c r="AJ199" i="12" s="1"/>
  <c r="AC199" i="12"/>
  <c r="AD199" i="12" s="1"/>
  <c r="AI202" i="12"/>
  <c r="AH202" i="12" s="1"/>
  <c r="AJ202" i="12" s="1"/>
  <c r="AC237" i="12"/>
  <c r="AI237" i="12"/>
  <c r="AC245" i="12"/>
  <c r="AI245" i="12"/>
  <c r="AH245" i="12" s="1"/>
  <c r="AJ245" i="12" s="1"/>
  <c r="AC24" i="12"/>
  <c r="AD24" i="12" s="1"/>
  <c r="N48" i="12"/>
  <c r="AC64" i="12"/>
  <c r="AD64" i="12" s="1"/>
  <c r="AI73" i="12"/>
  <c r="AK73" i="12" s="1"/>
  <c r="AG75" i="12"/>
  <c r="AC82" i="12"/>
  <c r="AD82" i="12" s="1"/>
  <c r="AI89" i="12"/>
  <c r="AK89" i="12" s="1"/>
  <c r="AG91" i="12"/>
  <c r="AC98" i="12"/>
  <c r="AD98" i="12" s="1"/>
  <c r="AH118" i="12"/>
  <c r="AJ118" i="12" s="1"/>
  <c r="AH122" i="12"/>
  <c r="AJ122" i="12" s="1"/>
  <c r="Z124" i="12"/>
  <c r="AH130" i="12"/>
  <c r="AJ130" i="12" s="1"/>
  <c r="Z148" i="12"/>
  <c r="AG154" i="12"/>
  <c r="AA154" i="12"/>
  <c r="AD159" i="12"/>
  <c r="AI162" i="12"/>
  <c r="AH162" i="12" s="1"/>
  <c r="AJ162" i="12" s="1"/>
  <c r="AI163" i="12"/>
  <c r="AI166" i="12"/>
  <c r="AI167" i="12"/>
  <c r="AI170" i="12"/>
  <c r="AI171" i="12"/>
  <c r="AH171" i="12" s="1"/>
  <c r="AJ171" i="12" s="1"/>
  <c r="AI174" i="12"/>
  <c r="AK174" i="12" s="1"/>
  <c r="AI175" i="12"/>
  <c r="AH175" i="12" s="1"/>
  <c r="AJ175" i="12" s="1"/>
  <c r="AI178" i="12"/>
  <c r="AK178" i="12" s="1"/>
  <c r="AI179" i="12"/>
  <c r="AH179" i="12" s="1"/>
  <c r="AJ179" i="12" s="1"/>
  <c r="AI182" i="12"/>
  <c r="AI183" i="12"/>
  <c r="AK183" i="12" s="1"/>
  <c r="AI186" i="12"/>
  <c r="AI187" i="12"/>
  <c r="AH206" i="12"/>
  <c r="AJ206" i="12" s="1"/>
  <c r="AK206" i="12"/>
  <c r="AC228" i="12"/>
  <c r="AD228" i="12" s="1"/>
  <c r="AI228" i="12"/>
  <c r="AK228" i="12" s="1"/>
  <c r="AA150" i="12"/>
  <c r="AI155" i="12"/>
  <c r="AH155" i="12" s="1"/>
  <c r="AJ155" i="12" s="1"/>
  <c r="AI236" i="12"/>
  <c r="AI258" i="12"/>
  <c r="AC258" i="12"/>
  <c r="AD258" i="12" s="1"/>
  <c r="AI262" i="12"/>
  <c r="AC262" i="12"/>
  <c r="AC152" i="12"/>
  <c r="AD152" i="12" s="1"/>
  <c r="AI159" i="12"/>
  <c r="AK159" i="12" s="1"/>
  <c r="Z175" i="12"/>
  <c r="AG208" i="12"/>
  <c r="AA208" i="12"/>
  <c r="AB208" i="12" s="1"/>
  <c r="AG212" i="12"/>
  <c r="AA212" i="12"/>
  <c r="AB212" i="12" s="1"/>
  <c r="AG216" i="12"/>
  <c r="AA216" i="12"/>
  <c r="AG220" i="12"/>
  <c r="AA220" i="12"/>
  <c r="AB220" i="12" s="1"/>
  <c r="AG224" i="12"/>
  <c r="AA224" i="12"/>
  <c r="AB224" i="12" s="1"/>
  <c r="AA243" i="12"/>
  <c r="AG243" i="12"/>
  <c r="AC250" i="12"/>
  <c r="AD250" i="12" s="1"/>
  <c r="AI250" i="12"/>
  <c r="AC204" i="12"/>
  <c r="AD204" i="12" s="1"/>
  <c r="AA205" i="12"/>
  <c r="AC206" i="12"/>
  <c r="AD206" i="12" s="1"/>
  <c r="AI208" i="12"/>
  <c r="AD209" i="12"/>
  <c r="AI209" i="12"/>
  <c r="AI212" i="12"/>
  <c r="AD213" i="12"/>
  <c r="AI213" i="12"/>
  <c r="AI216" i="12"/>
  <c r="AD217" i="12"/>
  <c r="AI217" i="12"/>
  <c r="AK217" i="12" s="1"/>
  <c r="AI220" i="12"/>
  <c r="AD221" i="12"/>
  <c r="AI221" i="12"/>
  <c r="AI224" i="12"/>
  <c r="AG229" i="12"/>
  <c r="AA229" i="12"/>
  <c r="AB229" i="12" s="1"/>
  <c r="AI229" i="12"/>
  <c r="AG253" i="12"/>
  <c r="AA253" i="12"/>
  <c r="AA261" i="12"/>
  <c r="AG261" i="12"/>
  <c r="AI201" i="12"/>
  <c r="AH205" i="12"/>
  <c r="AJ205" i="12" s="1"/>
  <c r="AG258" i="12"/>
  <c r="AA258" i="12"/>
  <c r="AG262" i="12"/>
  <c r="AA225" i="12"/>
  <c r="AC226" i="12"/>
  <c r="AD226" i="12" s="1"/>
  <c r="AA228" i="12"/>
  <c r="AH230" i="12"/>
  <c r="AJ230" i="12" s="1"/>
  <c r="AA254" i="12"/>
  <c r="AB254" i="12" s="1"/>
  <c r="AG256" i="12"/>
  <c r="AA256" i="12"/>
  <c r="AI260" i="12"/>
  <c r="AK260" i="12" s="1"/>
  <c r="AC260" i="12"/>
  <c r="AA270" i="12"/>
  <c r="AG270" i="12"/>
  <c r="AC230" i="12"/>
  <c r="AD230" i="12" s="1"/>
  <c r="AG250" i="12"/>
  <c r="AA250" i="12"/>
  <c r="AG252" i="12"/>
  <c r="AG259" i="12"/>
  <c r="AA259" i="12"/>
  <c r="AC264" i="12"/>
  <c r="Z264" i="12" s="1"/>
  <c r="AI264" i="12"/>
  <c r="AG267" i="12"/>
  <c r="AA267" i="12"/>
  <c r="AH251" i="12"/>
  <c r="AJ251" i="12" s="1"/>
  <c r="AI254" i="12"/>
  <c r="AH254" i="12" s="1"/>
  <c r="AJ254" i="12" s="1"/>
  <c r="AG257" i="12"/>
  <c r="AG271" i="12"/>
  <c r="AC251" i="12"/>
  <c r="AD251" i="12" s="1"/>
  <c r="AC256" i="12"/>
  <c r="AD256" i="12" s="1"/>
  <c r="AI263" i="12"/>
  <c r="AH263" i="12" s="1"/>
  <c r="AJ263" i="12" s="1"/>
  <c r="AH117" i="12" l="1"/>
  <c r="AJ117" i="12" s="1"/>
  <c r="AK246" i="12"/>
  <c r="AB116" i="12"/>
  <c r="Z183" i="12"/>
  <c r="Z121" i="12"/>
  <c r="AF121" i="12" s="1"/>
  <c r="AB106" i="12"/>
  <c r="AB200" i="12"/>
  <c r="AK93" i="12"/>
  <c r="Z65" i="12"/>
  <c r="AF65" i="12" s="1"/>
  <c r="AK64" i="12"/>
  <c r="Z33" i="12"/>
  <c r="AF33" i="12" s="1"/>
  <c r="Z139" i="12"/>
  <c r="Z132" i="12"/>
  <c r="AF132" i="12" s="1"/>
  <c r="Z145" i="12"/>
  <c r="AF145" i="12" s="1"/>
  <c r="AB232" i="12"/>
  <c r="AF232" i="12" s="1"/>
  <c r="Z200" i="12"/>
  <c r="Z213" i="12"/>
  <c r="AF213" i="12" s="1"/>
  <c r="AH152" i="12"/>
  <c r="AJ152" i="12" s="1"/>
  <c r="Z140" i="12"/>
  <c r="AF140" i="12" s="1"/>
  <c r="W192" i="12"/>
  <c r="E180" i="10"/>
  <c r="I180" i="10" s="1"/>
  <c r="W168" i="12"/>
  <c r="E156" i="10"/>
  <c r="I156" i="10" s="1"/>
  <c r="W94" i="12"/>
  <c r="E82" i="10"/>
  <c r="I82" i="10" s="1"/>
  <c r="W164" i="12"/>
  <c r="E152" i="10"/>
  <c r="I152" i="10" s="1"/>
  <c r="W272" i="12"/>
  <c r="E260" i="10"/>
  <c r="I260" i="10" s="1"/>
  <c r="W180" i="12"/>
  <c r="E168" i="10"/>
  <c r="I168" i="10" s="1"/>
  <c r="W223" i="12"/>
  <c r="E211" i="10"/>
  <c r="I211" i="10" s="1"/>
  <c r="W96" i="12"/>
  <c r="E84" i="10"/>
  <c r="I84" i="10" s="1"/>
  <c r="W24" i="12"/>
  <c r="AK231" i="12"/>
  <c r="AH200" i="12"/>
  <c r="AJ200" i="12" s="1"/>
  <c r="Z242" i="12"/>
  <c r="AH265" i="12"/>
  <c r="AJ265" i="12" s="1"/>
  <c r="Z241" i="12"/>
  <c r="AF241" i="12" s="1"/>
  <c r="Z125" i="12"/>
  <c r="AF125" i="12" s="1"/>
  <c r="AK96" i="12"/>
  <c r="AB171" i="12"/>
  <c r="AF171" i="12" s="1"/>
  <c r="AB201" i="12"/>
  <c r="AF201" i="12" s="1"/>
  <c r="AH129" i="12"/>
  <c r="AJ129" i="12" s="1"/>
  <c r="AK233" i="12"/>
  <c r="AB270" i="12"/>
  <c r="AB166" i="12"/>
  <c r="AF166" i="12" s="1"/>
  <c r="AB234" i="12"/>
  <c r="AB242" i="12"/>
  <c r="AB80" i="12"/>
  <c r="AF80" i="12" s="1"/>
  <c r="AD79" i="12"/>
  <c r="AK88" i="12"/>
  <c r="AK49" i="12"/>
  <c r="AF200" i="12"/>
  <c r="V94" i="12"/>
  <c r="X94" i="12" s="1"/>
  <c r="H94" i="12" s="1"/>
  <c r="H277" i="12"/>
  <c r="AK168" i="12"/>
  <c r="Z113" i="12"/>
  <c r="AF113" i="12" s="1"/>
  <c r="AK226" i="12"/>
  <c r="AK132" i="12"/>
  <c r="AK115" i="12"/>
  <c r="AH264" i="12"/>
  <c r="AJ264" i="12" s="1"/>
  <c r="AH242" i="12"/>
  <c r="AJ242" i="12" s="1"/>
  <c r="AK158" i="12"/>
  <c r="Z58" i="12"/>
  <c r="AF58" i="12" s="1"/>
  <c r="AK119" i="12"/>
  <c r="Z170" i="12"/>
  <c r="AF170" i="12" s="1"/>
  <c r="AK248" i="12"/>
  <c r="AK203" i="12"/>
  <c r="AK98" i="12"/>
  <c r="AB122" i="12"/>
  <c r="AH93" i="12"/>
  <c r="AJ93" i="12" s="1"/>
  <c r="AK239" i="12"/>
  <c r="Z265" i="12"/>
  <c r="AK200" i="12"/>
  <c r="AH247" i="12"/>
  <c r="AJ247" i="12" s="1"/>
  <c r="AK166" i="12"/>
  <c r="AH82" i="12"/>
  <c r="AJ82" i="12" s="1"/>
  <c r="Z84" i="12"/>
  <c r="AF84" i="12" s="1"/>
  <c r="AK160" i="12"/>
  <c r="AH241" i="12"/>
  <c r="AJ241" i="12" s="1"/>
  <c r="AH233" i="12"/>
  <c r="AJ233" i="12" s="1"/>
  <c r="AH121" i="12"/>
  <c r="AJ121" i="12" s="1"/>
  <c r="AF148" i="12"/>
  <c r="AD118" i="12"/>
  <c r="AK227" i="12"/>
  <c r="AB92" i="12"/>
  <c r="Z227" i="12"/>
  <c r="AH124" i="12"/>
  <c r="AJ124" i="12" s="1"/>
  <c r="AD234" i="12"/>
  <c r="AB161" i="12"/>
  <c r="AK26" i="12"/>
  <c r="Z272" i="12"/>
  <c r="AD103" i="12"/>
  <c r="AK116" i="12"/>
  <c r="Z233" i="12"/>
  <c r="AD130" i="12"/>
  <c r="AH29" i="12"/>
  <c r="AJ29" i="12" s="1"/>
  <c r="V47" i="12"/>
  <c r="AD273" i="12"/>
  <c r="AB227" i="12"/>
  <c r="AK148" i="12"/>
  <c r="AH132" i="12"/>
  <c r="AJ132" i="12" s="1"/>
  <c r="AK129" i="12"/>
  <c r="AD143" i="12"/>
  <c r="AB273" i="12"/>
  <c r="AB259" i="12"/>
  <c r="AB238" i="12"/>
  <c r="AH142" i="12"/>
  <c r="AJ142" i="12" s="1"/>
  <c r="Z143" i="12"/>
  <c r="AB135" i="12"/>
  <c r="AF175" i="12"/>
  <c r="Z211" i="12"/>
  <c r="AK112" i="12"/>
  <c r="AD242" i="12"/>
  <c r="Z234" i="12"/>
  <c r="AB181" i="12"/>
  <c r="AK37" i="12"/>
  <c r="AB157" i="12"/>
  <c r="Z192" i="12"/>
  <c r="AD153" i="12"/>
  <c r="AH147" i="12"/>
  <c r="AJ147" i="12" s="1"/>
  <c r="AH140" i="12"/>
  <c r="AJ140" i="12" s="1"/>
  <c r="AK241" i="12"/>
  <c r="AB260" i="12"/>
  <c r="AD139" i="12"/>
  <c r="Z188" i="12"/>
  <c r="AK149" i="12"/>
  <c r="W184" i="12"/>
  <c r="Z199" i="12"/>
  <c r="AB147" i="12"/>
  <c r="AB219" i="12"/>
  <c r="AB160" i="12"/>
  <c r="AK240" i="12"/>
  <c r="AD122" i="12"/>
  <c r="Z147" i="12"/>
  <c r="Z122" i="12"/>
  <c r="AB210" i="12"/>
  <c r="AK194" i="12"/>
  <c r="AB211" i="12"/>
  <c r="AH191" i="12"/>
  <c r="AJ191" i="12" s="1"/>
  <c r="AK74" i="12"/>
  <c r="Z246" i="12"/>
  <c r="AK268" i="12"/>
  <c r="AH260" i="12"/>
  <c r="AJ260" i="12" s="1"/>
  <c r="Z238" i="12"/>
  <c r="AH47" i="12"/>
  <c r="AJ47" i="12" s="1"/>
  <c r="Z31" i="12"/>
  <c r="AF31" i="12" s="1"/>
  <c r="AH108" i="12"/>
  <c r="AJ108" i="12" s="1"/>
  <c r="Z138" i="12"/>
  <c r="Z118" i="12"/>
  <c r="AK76" i="12"/>
  <c r="AH249" i="12"/>
  <c r="AJ249" i="12" s="1"/>
  <c r="Z268" i="12"/>
  <c r="Z263" i="12"/>
  <c r="AF263" i="12" s="1"/>
  <c r="AB225" i="12"/>
  <c r="AH213" i="12"/>
  <c r="AJ213" i="12" s="1"/>
  <c r="AH236" i="12"/>
  <c r="AJ236" i="12" s="1"/>
  <c r="AK204" i="12"/>
  <c r="AK210" i="12"/>
  <c r="AB165" i="12"/>
  <c r="AK191" i="12"/>
  <c r="AB184" i="12"/>
  <c r="AB146" i="12"/>
  <c r="AB126" i="12"/>
  <c r="AB120" i="12"/>
  <c r="AF120" i="12" s="1"/>
  <c r="V180" i="12"/>
  <c r="X180" i="12" s="1"/>
  <c r="H180" i="12" s="1"/>
  <c r="Z131" i="12"/>
  <c r="AH52" i="12"/>
  <c r="AJ52" i="12" s="1"/>
  <c r="Z35" i="12"/>
  <c r="AF35" i="12" s="1"/>
  <c r="AK147" i="12"/>
  <c r="AB188" i="12"/>
  <c r="Z134" i="12"/>
  <c r="AB222" i="12"/>
  <c r="AB214" i="12"/>
  <c r="AB131" i="12"/>
  <c r="AK180" i="12"/>
  <c r="AB168" i="12"/>
  <c r="AH209" i="12"/>
  <c r="AJ209" i="12" s="1"/>
  <c r="AH192" i="12"/>
  <c r="AJ192" i="12" s="1"/>
  <c r="AD138" i="12"/>
  <c r="AH149" i="12"/>
  <c r="AJ149" i="12" s="1"/>
  <c r="Z229" i="12"/>
  <c r="AF229" i="12" s="1"/>
  <c r="AF144" i="12"/>
  <c r="AK117" i="12"/>
  <c r="AH77" i="12"/>
  <c r="AJ77" i="12" s="1"/>
  <c r="Z210" i="12"/>
  <c r="AB185" i="12"/>
  <c r="AH164" i="12"/>
  <c r="AJ164" i="12" s="1"/>
  <c r="AD184" i="12"/>
  <c r="AD146" i="12"/>
  <c r="AB130" i="12"/>
  <c r="AK79" i="12"/>
  <c r="V184" i="12"/>
  <c r="X184" i="12" s="1"/>
  <c r="H184" i="12" s="1"/>
  <c r="AK190" i="12"/>
  <c r="Z103" i="12"/>
  <c r="AK238" i="12"/>
  <c r="AB180" i="12"/>
  <c r="AH198" i="12"/>
  <c r="AJ198" i="12" s="1"/>
  <c r="Z168" i="12"/>
  <c r="AK195" i="12"/>
  <c r="Z126" i="12"/>
  <c r="AB192" i="12"/>
  <c r="AB196" i="12"/>
  <c r="AK58" i="12"/>
  <c r="AH58" i="12"/>
  <c r="AJ58" i="12" s="1"/>
  <c r="AK128" i="12"/>
  <c r="AH128" i="12"/>
  <c r="AJ128" i="12" s="1"/>
  <c r="AK245" i="12"/>
  <c r="AB216" i="12"/>
  <c r="Z216" i="12"/>
  <c r="AB54" i="12"/>
  <c r="Z54" i="12"/>
  <c r="AD91" i="12"/>
  <c r="AB91" i="12"/>
  <c r="Z91" i="12"/>
  <c r="AD67" i="12"/>
  <c r="AB67" i="12"/>
  <c r="Z67" i="12"/>
  <c r="Z179" i="12"/>
  <c r="AB179" i="12"/>
  <c r="AB159" i="12"/>
  <c r="AF159" i="12" s="1"/>
  <c r="AK27" i="12"/>
  <c r="AH27" i="12"/>
  <c r="AJ27" i="12" s="1"/>
  <c r="AK135" i="12"/>
  <c r="AH135" i="12"/>
  <c r="AJ135" i="12" s="1"/>
  <c r="AD123" i="12"/>
  <c r="Z123" i="12"/>
  <c r="AB123" i="12"/>
  <c r="AK255" i="12"/>
  <c r="AH255" i="12"/>
  <c r="AJ255" i="12" s="1"/>
  <c r="AH66" i="12"/>
  <c r="AJ66" i="12" s="1"/>
  <c r="AK66" i="12"/>
  <c r="AH217" i="12"/>
  <c r="AJ217" i="12" s="1"/>
  <c r="AD47" i="12"/>
  <c r="AB47" i="12"/>
  <c r="AB109" i="12"/>
  <c r="Z109" i="12"/>
  <c r="Z266" i="12"/>
  <c r="AB266" i="12"/>
  <c r="AB158" i="12"/>
  <c r="Z158" i="12"/>
  <c r="AB202" i="12"/>
  <c r="Z202" i="12"/>
  <c r="Z25" i="12"/>
  <c r="AB25" i="12"/>
  <c r="AH126" i="12"/>
  <c r="AJ126" i="12" s="1"/>
  <c r="AB240" i="12"/>
  <c r="AF240" i="12" s="1"/>
  <c r="AK43" i="12"/>
  <c r="AH43" i="12"/>
  <c r="AJ43" i="12" s="1"/>
  <c r="AB39" i="12"/>
  <c r="Z39" i="12"/>
  <c r="AB253" i="12"/>
  <c r="Z253" i="12"/>
  <c r="AH144" i="12"/>
  <c r="AJ144" i="12" s="1"/>
  <c r="AB29" i="12"/>
  <c r="AF29" i="12" s="1"/>
  <c r="AB129" i="12"/>
  <c r="Z129" i="12"/>
  <c r="AD252" i="12"/>
  <c r="Z252" i="12"/>
  <c r="AB252" i="12"/>
  <c r="AD111" i="12"/>
  <c r="Z111" i="12"/>
  <c r="Z77" i="12"/>
  <c r="AB77" i="12"/>
  <c r="AD266" i="12"/>
  <c r="Z136" i="12"/>
  <c r="AB136" i="12"/>
  <c r="AB90" i="12"/>
  <c r="Z90" i="12"/>
  <c r="AB74" i="12"/>
  <c r="Z74" i="12"/>
  <c r="AD142" i="12"/>
  <c r="Z142" i="12"/>
  <c r="AD114" i="12"/>
  <c r="Z114" i="12"/>
  <c r="AK60" i="12"/>
  <c r="AH60" i="12"/>
  <c r="AJ60" i="12" s="1"/>
  <c r="AD158" i="12"/>
  <c r="AH195" i="12"/>
  <c r="AJ195" i="12" s="1"/>
  <c r="AH182" i="12"/>
  <c r="AJ182" i="12" s="1"/>
  <c r="AB137" i="12"/>
  <c r="AD88" i="12"/>
  <c r="AB88" i="12"/>
  <c r="Z88" i="12"/>
  <c r="AB233" i="12"/>
  <c r="Z217" i="12"/>
  <c r="AB217" i="12"/>
  <c r="AB198" i="12"/>
  <c r="Z198" i="12"/>
  <c r="AB141" i="12"/>
  <c r="Z141" i="12"/>
  <c r="AB194" i="12"/>
  <c r="AB246" i="12"/>
  <c r="AK222" i="12"/>
  <c r="AH163" i="12"/>
  <c r="AJ163" i="12" s="1"/>
  <c r="AF124" i="12"/>
  <c r="AH237" i="12"/>
  <c r="AJ237" i="12" s="1"/>
  <c r="AB197" i="12"/>
  <c r="AB193" i="12"/>
  <c r="AB189" i="12"/>
  <c r="Z196" i="12"/>
  <c r="AB134" i="12"/>
  <c r="AK54" i="12"/>
  <c r="Z115" i="12"/>
  <c r="Z72" i="12"/>
  <c r="AK136" i="12"/>
  <c r="Z186" i="12"/>
  <c r="AF186" i="12" s="1"/>
  <c r="Z110" i="12"/>
  <c r="AK265" i="12"/>
  <c r="Z221" i="12"/>
  <c r="AF221" i="12" s="1"/>
  <c r="AH248" i="12"/>
  <c r="AJ248" i="12" s="1"/>
  <c r="AB218" i="12"/>
  <c r="AK249" i="12"/>
  <c r="Z153" i="12"/>
  <c r="AK145" i="12"/>
  <c r="V92" i="12"/>
  <c r="X92" i="12" s="1"/>
  <c r="H92" i="12" s="1"/>
  <c r="AK110" i="12"/>
  <c r="AB265" i="12"/>
  <c r="AH115" i="12"/>
  <c r="AJ115" i="12" s="1"/>
  <c r="AK140" i="12"/>
  <c r="Z167" i="12"/>
  <c r="AF167" i="12" s="1"/>
  <c r="Z237" i="12"/>
  <c r="AB169" i="12"/>
  <c r="AB110" i="12"/>
  <c r="AF110" i="12" s="1"/>
  <c r="AB79" i="12"/>
  <c r="Z135" i="12"/>
  <c r="AH62" i="12"/>
  <c r="AJ62" i="12" s="1"/>
  <c r="AK102" i="12"/>
  <c r="AK59" i="12"/>
  <c r="AK156" i="12"/>
  <c r="AH31" i="12"/>
  <c r="AJ31" i="12" s="1"/>
  <c r="AB115" i="12"/>
  <c r="AH176" i="12"/>
  <c r="AJ176" i="12" s="1"/>
  <c r="AK172" i="12"/>
  <c r="AK236" i="12"/>
  <c r="AK209" i="12"/>
  <c r="AB72" i="12"/>
  <c r="Z255" i="12"/>
  <c r="AK184" i="12"/>
  <c r="Z106" i="12"/>
  <c r="AF106" i="12" s="1"/>
  <c r="AH137" i="12"/>
  <c r="AJ137" i="12" s="1"/>
  <c r="AH239" i="12"/>
  <c r="AJ239" i="12" s="1"/>
  <c r="Z236" i="12"/>
  <c r="AB236" i="12"/>
  <c r="AB117" i="12"/>
  <c r="Z117" i="12"/>
  <c r="AK221" i="12"/>
  <c r="AH221" i="12"/>
  <c r="AJ221" i="12" s="1"/>
  <c r="Z93" i="12"/>
  <c r="AB93" i="12"/>
  <c r="AK143" i="12"/>
  <c r="AK146" i="12"/>
  <c r="AH146" i="12"/>
  <c r="AJ146" i="12" s="1"/>
  <c r="AH201" i="12"/>
  <c r="AJ201" i="12" s="1"/>
  <c r="AK167" i="12"/>
  <c r="Z108" i="12"/>
  <c r="AF108" i="12" s="1"/>
  <c r="AH96" i="12"/>
  <c r="AJ96" i="12" s="1"/>
  <c r="AH35" i="12"/>
  <c r="AJ35" i="12" s="1"/>
  <c r="AK35" i="12"/>
  <c r="AH46" i="12"/>
  <c r="AJ46" i="12" s="1"/>
  <c r="AK46" i="12"/>
  <c r="AB187" i="12"/>
  <c r="Z187" i="12"/>
  <c r="AH95" i="12"/>
  <c r="AJ95" i="12" s="1"/>
  <c r="AK95" i="12"/>
  <c r="AD127" i="12"/>
  <c r="Z127" i="12"/>
  <c r="AB127" i="12"/>
  <c r="Z269" i="12"/>
  <c r="AB255" i="12"/>
  <c r="AH234" i="12"/>
  <c r="AJ234" i="12" s="1"/>
  <c r="Z163" i="12"/>
  <c r="AF163" i="12" s="1"/>
  <c r="AK137" i="12"/>
  <c r="AK121" i="12"/>
  <c r="AH104" i="12"/>
  <c r="AJ104" i="12" s="1"/>
  <c r="AH86" i="12"/>
  <c r="AJ86" i="12" s="1"/>
  <c r="AH214" i="12"/>
  <c r="AJ214" i="12" s="1"/>
  <c r="AH73" i="12"/>
  <c r="AJ73" i="12" s="1"/>
  <c r="AK182" i="12"/>
  <c r="AH166" i="12"/>
  <c r="AJ166" i="12" s="1"/>
  <c r="AB142" i="12"/>
  <c r="AB114" i="12"/>
  <c r="AB176" i="12"/>
  <c r="AK150" i="12"/>
  <c r="AH150" i="12"/>
  <c r="AJ150" i="12" s="1"/>
  <c r="Z119" i="12"/>
  <c r="AH39" i="12"/>
  <c r="AJ39" i="12" s="1"/>
  <c r="AK39" i="12"/>
  <c r="AB206" i="12"/>
  <c r="AH139" i="12"/>
  <c r="AJ139" i="12" s="1"/>
  <c r="T92" i="12"/>
  <c r="AB60" i="12"/>
  <c r="AF60" i="12" s="1"/>
  <c r="AD66" i="12"/>
  <c r="AB66" i="12"/>
  <c r="AD83" i="12"/>
  <c r="Z83" i="12"/>
  <c r="AB239" i="12"/>
  <c r="AF128" i="12"/>
  <c r="AD95" i="12"/>
  <c r="AB95" i="12"/>
  <c r="AB41" i="12"/>
  <c r="Z41" i="12"/>
  <c r="AB269" i="12"/>
  <c r="AK114" i="12"/>
  <c r="AH114" i="12"/>
  <c r="AJ114" i="12" s="1"/>
  <c r="AD257" i="12"/>
  <c r="AB257" i="12"/>
  <c r="Z257" i="12"/>
  <c r="AD262" i="12"/>
  <c r="Z262" i="12"/>
  <c r="AH65" i="12"/>
  <c r="AJ65" i="12" s="1"/>
  <c r="AD149" i="12"/>
  <c r="Z149" i="12"/>
  <c r="AB73" i="12"/>
  <c r="Z73" i="12"/>
  <c r="AB172" i="12"/>
  <c r="AD172" i="12"/>
  <c r="AH72" i="12"/>
  <c r="AJ72" i="12" s="1"/>
  <c r="AK72" i="12"/>
  <c r="AD48" i="12"/>
  <c r="Z48" i="12"/>
  <c r="AB48" i="12"/>
  <c r="AB62" i="12"/>
  <c r="Z62" i="12"/>
  <c r="AK134" i="12"/>
  <c r="AH134" i="12"/>
  <c r="AJ134" i="12" s="1"/>
  <c r="AD49" i="12"/>
  <c r="AB49" i="12"/>
  <c r="Z49" i="12"/>
  <c r="AK138" i="12"/>
  <c r="AH138" i="12"/>
  <c r="AJ138" i="12" s="1"/>
  <c r="AD260" i="12"/>
  <c r="Z260" i="12"/>
  <c r="AK176" i="12"/>
  <c r="AH45" i="12"/>
  <c r="AJ45" i="12" s="1"/>
  <c r="Z100" i="12"/>
  <c r="AH143" i="12"/>
  <c r="AJ143" i="12" s="1"/>
  <c r="AB223" i="12"/>
  <c r="AB207" i="12"/>
  <c r="AB133" i="12"/>
  <c r="Z133" i="12"/>
  <c r="T50" i="12"/>
  <c r="V50" i="12"/>
  <c r="AH110" i="12"/>
  <c r="AJ110" i="12" s="1"/>
  <c r="Z239" i="12"/>
  <c r="Z247" i="12"/>
  <c r="AB247" i="12"/>
  <c r="AD255" i="12"/>
  <c r="AB262" i="12"/>
  <c r="Z206" i="12"/>
  <c r="Z195" i="12"/>
  <c r="AF195" i="12" s="1"/>
  <c r="Z207" i="12"/>
  <c r="Z222" i="12"/>
  <c r="AK186" i="12"/>
  <c r="AF116" i="12"/>
  <c r="Z214" i="12"/>
  <c r="AH194" i="12"/>
  <c r="AJ194" i="12" s="1"/>
  <c r="AH184" i="12"/>
  <c r="AJ184" i="12" s="1"/>
  <c r="AB173" i="12"/>
  <c r="Z160" i="12"/>
  <c r="V223" i="12"/>
  <c r="X223" i="12" s="1"/>
  <c r="H223" i="12" s="1"/>
  <c r="Z172" i="12"/>
  <c r="AB69" i="12"/>
  <c r="Z69" i="12"/>
  <c r="AB119" i="12"/>
  <c r="AK213" i="12"/>
  <c r="AH145" i="12"/>
  <c r="AJ145" i="12" s="1"/>
  <c r="AH125" i="12"/>
  <c r="AJ125" i="12" s="1"/>
  <c r="AK106" i="12"/>
  <c r="AB76" i="12"/>
  <c r="AD76" i="12"/>
  <c r="AD62" i="12"/>
  <c r="AK48" i="12"/>
  <c r="AH48" i="12"/>
  <c r="AJ48" i="12" s="1"/>
  <c r="AH160" i="12"/>
  <c r="AJ160" i="12" s="1"/>
  <c r="AK107" i="12"/>
  <c r="AH107" i="12"/>
  <c r="AJ107" i="12" s="1"/>
  <c r="AB100" i="12"/>
  <c r="AK90" i="12"/>
  <c r="AH74" i="12"/>
  <c r="AJ74" i="12" s="1"/>
  <c r="Z164" i="12"/>
  <c r="Z180" i="12"/>
  <c r="Z176" i="12"/>
  <c r="AK187" i="12"/>
  <c r="AK133" i="12"/>
  <c r="Z92" i="12"/>
  <c r="AF209" i="12"/>
  <c r="AB151" i="12"/>
  <c r="Z24" i="12"/>
  <c r="V192" i="12"/>
  <c r="X192" i="12" s="1"/>
  <c r="H192" i="12" s="1"/>
  <c r="AF156" i="12"/>
  <c r="AK108" i="12"/>
  <c r="AB87" i="12"/>
  <c r="AJ272" i="12"/>
  <c r="AK232" i="12"/>
  <c r="W47" i="12"/>
  <c r="AH141" i="12"/>
  <c r="AJ141" i="12" s="1"/>
  <c r="Z215" i="12"/>
  <c r="AH170" i="12"/>
  <c r="AJ170" i="12" s="1"/>
  <c r="AH180" i="12"/>
  <c r="AJ180" i="12" s="1"/>
  <c r="AK273" i="12"/>
  <c r="AH273" i="12"/>
  <c r="AJ273" i="12" s="1"/>
  <c r="AK219" i="12"/>
  <c r="AH219" i="12"/>
  <c r="AJ219" i="12" s="1"/>
  <c r="AK215" i="12"/>
  <c r="AH215" i="12"/>
  <c r="AJ215" i="12" s="1"/>
  <c r="AH225" i="12"/>
  <c r="AJ225" i="12" s="1"/>
  <c r="Z249" i="12"/>
  <c r="AB230" i="12"/>
  <c r="Z248" i="12"/>
  <c r="AF248" i="12" s="1"/>
  <c r="AH172" i="12"/>
  <c r="AJ172" i="12" s="1"/>
  <c r="Z218" i="12"/>
  <c r="Z107" i="12"/>
  <c r="AH167" i="12"/>
  <c r="AJ167" i="12" s="1"/>
  <c r="AK36" i="12"/>
  <c r="AK272" i="12"/>
  <c r="AF102" i="12"/>
  <c r="AB249" i="12"/>
  <c r="AH203" i="12"/>
  <c r="AJ203" i="12" s="1"/>
  <c r="AB63" i="12"/>
  <c r="Z76" i="12"/>
  <c r="AB251" i="12"/>
  <c r="AK237" i="12"/>
  <c r="AH232" i="12"/>
  <c r="AJ232" i="12" s="1"/>
  <c r="AK269" i="12"/>
  <c r="Z223" i="12"/>
  <c r="Z219" i="12"/>
  <c r="AH187" i="12"/>
  <c r="AJ187" i="12" s="1"/>
  <c r="AB149" i="12"/>
  <c r="AK141" i="12"/>
  <c r="AH136" i="12"/>
  <c r="AJ136" i="12" s="1"/>
  <c r="AH133" i="12"/>
  <c r="AJ133" i="12" s="1"/>
  <c r="AK125" i="12"/>
  <c r="AH120" i="12"/>
  <c r="AJ120" i="12" s="1"/>
  <c r="AH106" i="12"/>
  <c r="AJ106" i="12" s="1"/>
  <c r="AH102" i="12"/>
  <c r="AJ102" i="12" s="1"/>
  <c r="N53" i="12"/>
  <c r="AK198" i="12"/>
  <c r="Z230" i="12"/>
  <c r="Z137" i="12"/>
  <c r="Z105" i="12"/>
  <c r="AF105" i="12" s="1"/>
  <c r="AK202" i="12"/>
  <c r="AK199" i="12"/>
  <c r="AH231" i="12"/>
  <c r="AJ231" i="12" s="1"/>
  <c r="AK171" i="12"/>
  <c r="Z155" i="12"/>
  <c r="AF155" i="12" s="1"/>
  <c r="Z45" i="12"/>
  <c r="AF45" i="12" s="1"/>
  <c r="Z271" i="12"/>
  <c r="Z194" i="12"/>
  <c r="Z182" i="12"/>
  <c r="AF182" i="12" s="1"/>
  <c r="AH90" i="12"/>
  <c r="AJ90" i="12" s="1"/>
  <c r="AK56" i="12"/>
  <c r="AK218" i="12"/>
  <c r="AB164" i="12"/>
  <c r="T87" i="12"/>
  <c r="AB59" i="12"/>
  <c r="AH55" i="12"/>
  <c r="AJ55" i="12" s="1"/>
  <c r="AK38" i="12"/>
  <c r="AH186" i="12"/>
  <c r="AJ186" i="12" s="1"/>
  <c r="AK175" i="12"/>
  <c r="Z53" i="12"/>
  <c r="AF53" i="12" s="1"/>
  <c r="AK32" i="12"/>
  <c r="AH28" i="12"/>
  <c r="AJ28" i="12" s="1"/>
  <c r="AH111" i="12"/>
  <c r="AJ111" i="12" s="1"/>
  <c r="AK70" i="12"/>
  <c r="AF86" i="12"/>
  <c r="AF50" i="12"/>
  <c r="AB203" i="12"/>
  <c r="AB111" i="12"/>
  <c r="Z63" i="12"/>
  <c r="AB99" i="12"/>
  <c r="AB271" i="12"/>
  <c r="AK211" i="12"/>
  <c r="AH211" i="12"/>
  <c r="AJ211" i="12" s="1"/>
  <c r="Z203" i="12"/>
  <c r="Z27" i="12"/>
  <c r="AF27" i="12" s="1"/>
  <c r="AB191" i="12"/>
  <c r="AF183" i="12"/>
  <c r="Z220" i="12"/>
  <c r="AF220" i="12" s="1"/>
  <c r="AF112" i="12"/>
  <c r="AF104" i="12"/>
  <c r="Z37" i="12"/>
  <c r="AF37" i="12" s="1"/>
  <c r="AH85" i="12"/>
  <c r="AJ85" i="12" s="1"/>
  <c r="AF46" i="12"/>
  <c r="AK40" i="12"/>
  <c r="AK69" i="12"/>
  <c r="AH34" i="12"/>
  <c r="AJ34" i="12" s="1"/>
  <c r="AB231" i="12"/>
  <c r="AH266" i="12"/>
  <c r="AJ266" i="12" s="1"/>
  <c r="AK266" i="12"/>
  <c r="Z99" i="12"/>
  <c r="AB107" i="12"/>
  <c r="AK254" i="12"/>
  <c r="AB215" i="12"/>
  <c r="Z254" i="12"/>
  <c r="AF254" i="12" s="1"/>
  <c r="AB272" i="12"/>
  <c r="AB268" i="12"/>
  <c r="AB250" i="12"/>
  <c r="AK244" i="12"/>
  <c r="AB256" i="12"/>
  <c r="Z191" i="12"/>
  <c r="AK170" i="12"/>
  <c r="AH80" i="12"/>
  <c r="AJ80" i="12" s="1"/>
  <c r="AB177" i="12"/>
  <c r="AH89" i="12"/>
  <c r="AJ89" i="12" s="1"/>
  <c r="AH113" i="12"/>
  <c r="AJ113" i="12" s="1"/>
  <c r="AF89" i="12"/>
  <c r="Z59" i="12"/>
  <c r="AB24" i="12"/>
  <c r="AD164" i="12"/>
  <c r="AF96" i="12"/>
  <c r="AB68" i="12"/>
  <c r="AH57" i="12"/>
  <c r="AJ57" i="12" s="1"/>
  <c r="Z66" i="12"/>
  <c r="AH51" i="12"/>
  <c r="AJ51" i="12" s="1"/>
  <c r="AF70" i="12"/>
  <c r="Z75" i="12"/>
  <c r="AK223" i="12"/>
  <c r="AH223" i="12"/>
  <c r="AJ223" i="12" s="1"/>
  <c r="AK207" i="12"/>
  <c r="AH207" i="12"/>
  <c r="AJ207" i="12" s="1"/>
  <c r="AB75" i="12"/>
  <c r="Z231" i="12"/>
  <c r="AH227" i="12"/>
  <c r="AJ227" i="12" s="1"/>
  <c r="AH256" i="12"/>
  <c r="AJ256" i="12" s="1"/>
  <c r="AK256" i="12"/>
  <c r="AB228" i="12"/>
  <c r="Z228" i="12"/>
  <c r="AK243" i="12"/>
  <c r="AH243" i="12"/>
  <c r="AJ243" i="12" s="1"/>
  <c r="AK212" i="12"/>
  <c r="AH212" i="12"/>
  <c r="AJ212" i="12" s="1"/>
  <c r="AK75" i="12"/>
  <c r="AH75" i="12"/>
  <c r="AJ75" i="12" s="1"/>
  <c r="AK151" i="12"/>
  <c r="AH151" i="12"/>
  <c r="AJ151" i="12" s="1"/>
  <c r="V152" i="12"/>
  <c r="X152" i="12" s="1"/>
  <c r="H152" i="12" s="1"/>
  <c r="T152" i="12"/>
  <c r="AH83" i="12"/>
  <c r="AJ83" i="12" s="1"/>
  <c r="AK83" i="12"/>
  <c r="V48" i="12"/>
  <c r="T48" i="12"/>
  <c r="T68" i="12"/>
  <c r="V68" i="12"/>
  <c r="T107" i="12"/>
  <c r="V107" i="12"/>
  <c r="X107" i="12" s="1"/>
  <c r="H107" i="12" s="1"/>
  <c r="T139" i="12"/>
  <c r="V139" i="12"/>
  <c r="X139" i="12" s="1"/>
  <c r="H139" i="12" s="1"/>
  <c r="T26" i="12"/>
  <c r="V26" i="12"/>
  <c r="T34" i="12"/>
  <c r="V34" i="12"/>
  <c r="T42" i="12"/>
  <c r="V42" i="12"/>
  <c r="T55" i="12"/>
  <c r="V55" i="12"/>
  <c r="T67" i="12"/>
  <c r="V67" i="12"/>
  <c r="V110" i="12"/>
  <c r="X110" i="12" s="1"/>
  <c r="H110" i="12" s="1"/>
  <c r="T110" i="12"/>
  <c r="V142" i="12"/>
  <c r="X142" i="12" s="1"/>
  <c r="H142" i="12" s="1"/>
  <c r="T142" i="12"/>
  <c r="V77" i="12"/>
  <c r="T77" i="12"/>
  <c r="V109" i="12"/>
  <c r="X109" i="12" s="1"/>
  <c r="H109" i="12" s="1"/>
  <c r="T109" i="12"/>
  <c r="V141" i="12"/>
  <c r="X141" i="12" s="1"/>
  <c r="H141" i="12" s="1"/>
  <c r="T141" i="12"/>
  <c r="V218" i="12"/>
  <c r="X218" i="12" s="1"/>
  <c r="H218" i="12" s="1"/>
  <c r="T218" i="12"/>
  <c r="T128" i="12"/>
  <c r="V128" i="12"/>
  <c r="X128" i="12" s="1"/>
  <c r="H128" i="12" s="1"/>
  <c r="V160" i="12"/>
  <c r="X160" i="12" s="1"/>
  <c r="H160" i="12" s="1"/>
  <c r="T160" i="12"/>
  <c r="T189" i="12"/>
  <c r="V189" i="12"/>
  <c r="X189" i="12" s="1"/>
  <c r="H189" i="12" s="1"/>
  <c r="V163" i="12"/>
  <c r="X163" i="12" s="1"/>
  <c r="H163" i="12" s="1"/>
  <c r="T163" i="12"/>
  <c r="V195" i="12"/>
  <c r="X195" i="12" s="1"/>
  <c r="H195" i="12" s="1"/>
  <c r="T195" i="12"/>
  <c r="T178" i="12"/>
  <c r="V178" i="12"/>
  <c r="X178" i="12" s="1"/>
  <c r="H178" i="12" s="1"/>
  <c r="V201" i="12"/>
  <c r="X201" i="12" s="1"/>
  <c r="H201" i="12" s="1"/>
  <c r="T201" i="12"/>
  <c r="T235" i="12"/>
  <c r="V235" i="12"/>
  <c r="X235" i="12" s="1"/>
  <c r="H235" i="12" s="1"/>
  <c r="T220" i="12"/>
  <c r="V220" i="12"/>
  <c r="X220" i="12" s="1"/>
  <c r="H220" i="12" s="1"/>
  <c r="V233" i="12"/>
  <c r="X233" i="12" s="1"/>
  <c r="H233" i="12" s="1"/>
  <c r="T233" i="12"/>
  <c r="T261" i="12"/>
  <c r="V261" i="12"/>
  <c r="X261" i="12" s="1"/>
  <c r="H261" i="12" s="1"/>
  <c r="T266" i="12"/>
  <c r="V266" i="12"/>
  <c r="X266" i="12" s="1"/>
  <c r="H266" i="12" s="1"/>
  <c r="T271" i="12"/>
  <c r="V271" i="12"/>
  <c r="X271" i="12" s="1"/>
  <c r="H271" i="12" s="1"/>
  <c r="AK155" i="12"/>
  <c r="Z40" i="12"/>
  <c r="AF40" i="12" s="1"/>
  <c r="Z173" i="12"/>
  <c r="Z165" i="12"/>
  <c r="AD264" i="12"/>
  <c r="AB264" i="12"/>
  <c r="AK250" i="12"/>
  <c r="AH250" i="12"/>
  <c r="AJ250" i="12" s="1"/>
  <c r="Z226" i="12"/>
  <c r="AB261" i="12"/>
  <c r="Z261" i="12"/>
  <c r="AK253" i="12"/>
  <c r="AH253" i="12"/>
  <c r="AJ253" i="12" s="1"/>
  <c r="AB243" i="12"/>
  <c r="Z243" i="12"/>
  <c r="AH156" i="12"/>
  <c r="AJ156" i="12" s="1"/>
  <c r="AK91" i="12"/>
  <c r="AH91" i="12"/>
  <c r="AJ91" i="12" s="1"/>
  <c r="AD245" i="12"/>
  <c r="AB245" i="12"/>
  <c r="AH153" i="12"/>
  <c r="AJ153" i="12" s="1"/>
  <c r="AK153" i="12"/>
  <c r="AB235" i="12"/>
  <c r="Z235" i="12"/>
  <c r="Z101" i="12"/>
  <c r="AF101" i="12" s="1"/>
  <c r="AK50" i="12"/>
  <c r="AH50" i="12"/>
  <c r="AJ50" i="12" s="1"/>
  <c r="V256" i="12"/>
  <c r="X256" i="12" s="1"/>
  <c r="H256" i="12" s="1"/>
  <c r="T256" i="12"/>
  <c r="V95" i="12"/>
  <c r="X95" i="12" s="1"/>
  <c r="H95" i="12" s="1"/>
  <c r="T95" i="12"/>
  <c r="T127" i="12"/>
  <c r="V127" i="12"/>
  <c r="X127" i="12" s="1"/>
  <c r="H127" i="12" s="1"/>
  <c r="T219" i="12"/>
  <c r="V219" i="12"/>
  <c r="X219" i="12" s="1"/>
  <c r="H219" i="12" s="1"/>
  <c r="T31" i="12"/>
  <c r="V31" i="12"/>
  <c r="T39" i="12"/>
  <c r="V39" i="12"/>
  <c r="T52" i="12"/>
  <c r="V52" i="12"/>
  <c r="T62" i="12"/>
  <c r="V62" i="12"/>
  <c r="V90" i="12"/>
  <c r="X90" i="12" s="1"/>
  <c r="H90" i="12" s="1"/>
  <c r="T90" i="12"/>
  <c r="V130" i="12"/>
  <c r="X130" i="12" s="1"/>
  <c r="H130" i="12" s="1"/>
  <c r="T130" i="12"/>
  <c r="T65" i="12"/>
  <c r="V65" i="12"/>
  <c r="V97" i="12"/>
  <c r="X97" i="12" s="1"/>
  <c r="H97" i="12" s="1"/>
  <c r="T97" i="12"/>
  <c r="V129" i="12"/>
  <c r="X129" i="12" s="1"/>
  <c r="H129" i="12" s="1"/>
  <c r="T129" i="12"/>
  <c r="V206" i="12"/>
  <c r="X206" i="12" s="1"/>
  <c r="H206" i="12" s="1"/>
  <c r="T206" i="12"/>
  <c r="T132" i="12"/>
  <c r="V132" i="12"/>
  <c r="X132" i="12" s="1"/>
  <c r="H132" i="12" s="1"/>
  <c r="T161" i="12"/>
  <c r="V161" i="12"/>
  <c r="X161" i="12" s="1"/>
  <c r="H161" i="12" s="1"/>
  <c r="T193" i="12"/>
  <c r="V193" i="12"/>
  <c r="X193" i="12" s="1"/>
  <c r="H193" i="12" s="1"/>
  <c r="V167" i="12"/>
  <c r="X167" i="12" s="1"/>
  <c r="H167" i="12" s="1"/>
  <c r="T167" i="12"/>
  <c r="V199" i="12"/>
  <c r="X199" i="12" s="1"/>
  <c r="H199" i="12" s="1"/>
  <c r="T199" i="12"/>
  <c r="T182" i="12"/>
  <c r="V182" i="12"/>
  <c r="X182" i="12" s="1"/>
  <c r="H182" i="12" s="1"/>
  <c r="V205" i="12"/>
  <c r="X205" i="12" s="1"/>
  <c r="H205" i="12" s="1"/>
  <c r="T205" i="12"/>
  <c r="T239" i="12"/>
  <c r="V239" i="12"/>
  <c r="X239" i="12" s="1"/>
  <c r="H239" i="12" s="1"/>
  <c r="T224" i="12"/>
  <c r="V224" i="12"/>
  <c r="X224" i="12" s="1"/>
  <c r="H224" i="12" s="1"/>
  <c r="V237" i="12"/>
  <c r="X237" i="12" s="1"/>
  <c r="H237" i="12" s="1"/>
  <c r="T237" i="12"/>
  <c r="T232" i="12"/>
  <c r="V232" i="12"/>
  <c r="X232" i="12" s="1"/>
  <c r="H232" i="12" s="1"/>
  <c r="T273" i="12"/>
  <c r="V273" i="12"/>
  <c r="X273" i="12" s="1"/>
  <c r="H273" i="12" s="1"/>
  <c r="T270" i="12"/>
  <c r="V270" i="12"/>
  <c r="X270" i="12" s="1"/>
  <c r="H270" i="12" s="1"/>
  <c r="AK179" i="12"/>
  <c r="Z68" i="12"/>
  <c r="AB42" i="12"/>
  <c r="Z42" i="12"/>
  <c r="AB61" i="12"/>
  <c r="Z61" i="12"/>
  <c r="AH42" i="12"/>
  <c r="AJ42" i="12" s="1"/>
  <c r="AB98" i="12"/>
  <c r="AK68" i="12"/>
  <c r="AH68" i="12"/>
  <c r="AJ68" i="12" s="1"/>
  <c r="N56" i="12"/>
  <c r="AB26" i="12"/>
  <c r="Z26" i="12"/>
  <c r="V168" i="12"/>
  <c r="X168" i="12" s="1"/>
  <c r="H168" i="12" s="1"/>
  <c r="AH101" i="12"/>
  <c r="AJ101" i="12" s="1"/>
  <c r="Z81" i="12"/>
  <c r="AB81" i="12"/>
  <c r="AH30" i="12"/>
  <c r="AJ30" i="12" s="1"/>
  <c r="AB94" i="12"/>
  <c r="Z43" i="12"/>
  <c r="AF43" i="12" s="1"/>
  <c r="AK264" i="12"/>
  <c r="AK263" i="12"/>
  <c r="AB267" i="12"/>
  <c r="Z267" i="12"/>
  <c r="AH252" i="12"/>
  <c r="AJ252" i="12" s="1"/>
  <c r="AK252" i="12"/>
  <c r="Z245" i="12"/>
  <c r="Z270" i="12"/>
  <c r="Z244" i="12"/>
  <c r="AK201" i="12"/>
  <c r="Z251" i="12"/>
  <c r="AK224" i="12"/>
  <c r="AH224" i="12"/>
  <c r="AJ224" i="12" s="1"/>
  <c r="AK216" i="12"/>
  <c r="AH216" i="12"/>
  <c r="AJ216" i="12" s="1"/>
  <c r="AK208" i="12"/>
  <c r="AH208" i="12"/>
  <c r="AJ208" i="12" s="1"/>
  <c r="Z224" i="12"/>
  <c r="AF224" i="12" s="1"/>
  <c r="Z208" i="12"/>
  <c r="AF208" i="12" s="1"/>
  <c r="AH159" i="12"/>
  <c r="AJ159" i="12" s="1"/>
  <c r="Z151" i="12"/>
  <c r="AB154" i="12"/>
  <c r="AK113" i="12"/>
  <c r="AK109" i="12"/>
  <c r="AK105" i="12"/>
  <c r="AH70" i="12"/>
  <c r="AJ70" i="12" s="1"/>
  <c r="Z225" i="12"/>
  <c r="AH197" i="12"/>
  <c r="AJ197" i="12" s="1"/>
  <c r="AK197" i="12"/>
  <c r="AB152" i="12"/>
  <c r="AB190" i="12"/>
  <c r="Z190" i="12"/>
  <c r="AB174" i="12"/>
  <c r="Z174" i="12"/>
  <c r="AK41" i="12"/>
  <c r="AK33" i="12"/>
  <c r="AK25" i="12"/>
  <c r="V46" i="12"/>
  <c r="T46" i="12"/>
  <c r="V79" i="12"/>
  <c r="T79" i="12"/>
  <c r="T100" i="12"/>
  <c r="V100" i="12"/>
  <c r="X100" i="12" s="1"/>
  <c r="H100" i="12" s="1"/>
  <c r="T115" i="12"/>
  <c r="V115" i="12"/>
  <c r="X115" i="12" s="1"/>
  <c r="H115" i="12" s="1"/>
  <c r="T131" i="12"/>
  <c r="V131" i="12"/>
  <c r="X131" i="12" s="1"/>
  <c r="H131" i="12" s="1"/>
  <c r="T147" i="12"/>
  <c r="V147" i="12"/>
  <c r="X147" i="12" s="1"/>
  <c r="H147" i="12" s="1"/>
  <c r="V230" i="12"/>
  <c r="X230" i="12" s="1"/>
  <c r="H230" i="12" s="1"/>
  <c r="T230" i="12"/>
  <c r="T28" i="12"/>
  <c r="V28" i="12"/>
  <c r="T32" i="12"/>
  <c r="V32" i="12"/>
  <c r="T36" i="12"/>
  <c r="V36" i="12"/>
  <c r="T40" i="12"/>
  <c r="V40" i="12"/>
  <c r="T44" i="12"/>
  <c r="V44" i="12"/>
  <c r="T53" i="12"/>
  <c r="V53" i="12"/>
  <c r="T57" i="12"/>
  <c r="V57" i="12"/>
  <c r="T63" i="12"/>
  <c r="V63" i="12"/>
  <c r="V74" i="12"/>
  <c r="T74" i="12"/>
  <c r="T99" i="12"/>
  <c r="V99" i="12"/>
  <c r="X99" i="12" s="1"/>
  <c r="H99" i="12" s="1"/>
  <c r="V118" i="12"/>
  <c r="X118" i="12" s="1"/>
  <c r="H118" i="12" s="1"/>
  <c r="T118" i="12"/>
  <c r="V134" i="12"/>
  <c r="X134" i="12" s="1"/>
  <c r="H134" i="12" s="1"/>
  <c r="T134" i="12"/>
  <c r="T157" i="12"/>
  <c r="V157" i="12"/>
  <c r="X157" i="12" s="1"/>
  <c r="H157" i="12" s="1"/>
  <c r="T69" i="12"/>
  <c r="V69" i="12"/>
  <c r="T85" i="12"/>
  <c r="V85" i="12"/>
  <c r="X85" i="12" s="1"/>
  <c r="H85" i="12" s="1"/>
  <c r="T101" i="12"/>
  <c r="V101" i="12"/>
  <c r="X101" i="12" s="1"/>
  <c r="H101" i="12" s="1"/>
  <c r="V117" i="12"/>
  <c r="X117" i="12" s="1"/>
  <c r="H117" i="12" s="1"/>
  <c r="T117" i="12"/>
  <c r="V133" i="12"/>
  <c r="X133" i="12" s="1"/>
  <c r="H133" i="12" s="1"/>
  <c r="T133" i="12"/>
  <c r="V149" i="12"/>
  <c r="X149" i="12" s="1"/>
  <c r="H149" i="12" s="1"/>
  <c r="T149" i="12"/>
  <c r="V210" i="12"/>
  <c r="X210" i="12" s="1"/>
  <c r="H210" i="12" s="1"/>
  <c r="T210" i="12"/>
  <c r="T104" i="12"/>
  <c r="V104" i="12"/>
  <c r="X104" i="12" s="1"/>
  <c r="H104" i="12" s="1"/>
  <c r="T120" i="12"/>
  <c r="V120" i="12"/>
  <c r="X120" i="12" s="1"/>
  <c r="H120" i="12" s="1"/>
  <c r="T136" i="12"/>
  <c r="V136" i="12"/>
  <c r="X136" i="12" s="1"/>
  <c r="H136" i="12" s="1"/>
  <c r="T153" i="12"/>
  <c r="V153" i="12"/>
  <c r="X153" i="12" s="1"/>
  <c r="H153" i="12" s="1"/>
  <c r="T165" i="12"/>
  <c r="V165" i="12"/>
  <c r="X165" i="12" s="1"/>
  <c r="H165" i="12" s="1"/>
  <c r="T181" i="12"/>
  <c r="V181" i="12"/>
  <c r="X181" i="12" s="1"/>
  <c r="H181" i="12" s="1"/>
  <c r="T197" i="12"/>
  <c r="V197" i="12"/>
  <c r="X197" i="12" s="1"/>
  <c r="H197" i="12" s="1"/>
  <c r="T155" i="12"/>
  <c r="V155" i="12"/>
  <c r="X155" i="12" s="1"/>
  <c r="H155" i="12" s="1"/>
  <c r="V171" i="12"/>
  <c r="X171" i="12" s="1"/>
  <c r="H171" i="12" s="1"/>
  <c r="T171" i="12"/>
  <c r="V187" i="12"/>
  <c r="X187" i="12" s="1"/>
  <c r="H187" i="12" s="1"/>
  <c r="T187" i="12"/>
  <c r="V226" i="12"/>
  <c r="X226" i="12" s="1"/>
  <c r="H226" i="12" s="1"/>
  <c r="T226" i="12"/>
  <c r="T170" i="12"/>
  <c r="V170" i="12"/>
  <c r="X170" i="12" s="1"/>
  <c r="H170" i="12" s="1"/>
  <c r="T186" i="12"/>
  <c r="V186" i="12"/>
  <c r="X186" i="12" s="1"/>
  <c r="H186" i="12" s="1"/>
  <c r="T200" i="12"/>
  <c r="V200" i="12"/>
  <c r="X200" i="12" s="1"/>
  <c r="H200" i="12" s="1"/>
  <c r="V209" i="12"/>
  <c r="X209" i="12" s="1"/>
  <c r="H209" i="12" s="1"/>
  <c r="T209" i="12"/>
  <c r="V227" i="12"/>
  <c r="X227" i="12" s="1"/>
  <c r="H227" i="12" s="1"/>
  <c r="T227" i="12"/>
  <c r="T243" i="12"/>
  <c r="V243" i="12"/>
  <c r="X243" i="12" s="1"/>
  <c r="H243" i="12" s="1"/>
  <c r="T212" i="12"/>
  <c r="V212" i="12"/>
  <c r="X212" i="12" s="1"/>
  <c r="H212" i="12" s="1"/>
  <c r="V234" i="12"/>
  <c r="X234" i="12" s="1"/>
  <c r="H234" i="12" s="1"/>
  <c r="T234" i="12"/>
  <c r="V225" i="12"/>
  <c r="X225" i="12" s="1"/>
  <c r="H225" i="12" s="1"/>
  <c r="T225" i="12"/>
  <c r="V241" i="12"/>
  <c r="X241" i="12" s="1"/>
  <c r="H241" i="12" s="1"/>
  <c r="T241" i="12"/>
  <c r="V255" i="12"/>
  <c r="X255" i="12" s="1"/>
  <c r="H255" i="12" s="1"/>
  <c r="T255" i="12"/>
  <c r="T236" i="12"/>
  <c r="V236" i="12"/>
  <c r="X236" i="12" s="1"/>
  <c r="H236" i="12" s="1"/>
  <c r="T252" i="12"/>
  <c r="V252" i="12"/>
  <c r="X252" i="12" s="1"/>
  <c r="H252" i="12" s="1"/>
  <c r="V250" i="12"/>
  <c r="X250" i="12" s="1"/>
  <c r="H250" i="12" s="1"/>
  <c r="T250" i="12"/>
  <c r="V264" i="12"/>
  <c r="X264" i="12" s="1"/>
  <c r="H264" i="12" s="1"/>
  <c r="T264" i="12"/>
  <c r="V268" i="12"/>
  <c r="X268" i="12" s="1"/>
  <c r="H268" i="12" s="1"/>
  <c r="T268" i="12"/>
  <c r="T267" i="12"/>
  <c r="V267" i="12"/>
  <c r="X267" i="12" s="1"/>
  <c r="H267" i="12" s="1"/>
  <c r="Z94" i="12"/>
  <c r="Z56" i="12"/>
  <c r="AF56" i="12" s="1"/>
  <c r="Z52" i="12"/>
  <c r="AF52" i="12" s="1"/>
  <c r="AB34" i="12"/>
  <c r="Z34" i="12"/>
  <c r="AB30" i="12"/>
  <c r="Z30" i="12"/>
  <c r="AH183" i="12"/>
  <c r="AJ183" i="12" s="1"/>
  <c r="Z157" i="12"/>
  <c r="V96" i="12"/>
  <c r="X96" i="12" s="1"/>
  <c r="H96" i="12" s="1"/>
  <c r="AB71" i="12"/>
  <c r="Z71" i="12"/>
  <c r="V196" i="12"/>
  <c r="X196" i="12" s="1"/>
  <c r="H196" i="12" s="1"/>
  <c r="T196" i="12"/>
  <c r="AB178" i="12"/>
  <c r="Z178" i="12"/>
  <c r="AB162" i="12"/>
  <c r="Z162" i="12"/>
  <c r="T103" i="12"/>
  <c r="V103" i="12"/>
  <c r="X103" i="12" s="1"/>
  <c r="H103" i="12" s="1"/>
  <c r="Z97" i="12"/>
  <c r="AB97" i="12"/>
  <c r="V82" i="12"/>
  <c r="T82" i="12"/>
  <c r="T76" i="12"/>
  <c r="V76" i="12"/>
  <c r="T71" i="12"/>
  <c r="V71" i="12"/>
  <c r="V64" i="12"/>
  <c r="T64" i="12"/>
  <c r="AK53" i="12"/>
  <c r="V49" i="12"/>
  <c r="T49" i="12"/>
  <c r="AK44" i="12"/>
  <c r="Z32" i="12"/>
  <c r="AF32" i="12" s="1"/>
  <c r="AK24" i="12"/>
  <c r="AH24" i="12"/>
  <c r="AJ24" i="12" s="1"/>
  <c r="V272" i="12"/>
  <c r="X272" i="12" s="1"/>
  <c r="H272" i="12" s="1"/>
  <c r="AK81" i="12"/>
  <c r="AH81" i="12"/>
  <c r="AJ81" i="12" s="1"/>
  <c r="AB64" i="12"/>
  <c r="N57" i="12"/>
  <c r="Z169" i="12"/>
  <c r="Z36" i="12"/>
  <c r="AF36" i="12" s="1"/>
  <c r="AB78" i="12"/>
  <c r="Z161" i="12"/>
  <c r="Z98" i="12"/>
  <c r="Z189" i="12"/>
  <c r="Z181" i="12"/>
  <c r="AK271" i="12"/>
  <c r="AH271" i="12"/>
  <c r="AJ271" i="12" s="1"/>
  <c r="AH257" i="12"/>
  <c r="AJ257" i="12" s="1"/>
  <c r="AK257" i="12"/>
  <c r="AH270" i="12"/>
  <c r="AJ270" i="12" s="1"/>
  <c r="AK270" i="12"/>
  <c r="AK262" i="12"/>
  <c r="AH262" i="12"/>
  <c r="AJ262" i="12" s="1"/>
  <c r="AB258" i="12"/>
  <c r="Z258" i="12"/>
  <c r="AH261" i="12"/>
  <c r="AJ261" i="12" s="1"/>
  <c r="AK261" i="12"/>
  <c r="AK220" i="12"/>
  <c r="AH220" i="12"/>
  <c r="AJ220" i="12" s="1"/>
  <c r="AK235" i="12"/>
  <c r="AH235" i="12"/>
  <c r="AJ235" i="12" s="1"/>
  <c r="Z204" i="12"/>
  <c r="V86" i="12"/>
  <c r="X86" i="12" s="1"/>
  <c r="H86" i="12" s="1"/>
  <c r="T86" i="12"/>
  <c r="T123" i="12"/>
  <c r="V123" i="12"/>
  <c r="X123" i="12" s="1"/>
  <c r="H123" i="12" s="1"/>
  <c r="T215" i="12"/>
  <c r="V215" i="12"/>
  <c r="X215" i="12" s="1"/>
  <c r="H215" i="12" s="1"/>
  <c r="T30" i="12"/>
  <c r="V30" i="12"/>
  <c r="T38" i="12"/>
  <c r="V38" i="12"/>
  <c r="T51" i="12"/>
  <c r="V51" i="12"/>
  <c r="T59" i="12"/>
  <c r="V59" i="12"/>
  <c r="T88" i="12"/>
  <c r="V88" i="12"/>
  <c r="X88" i="12" s="1"/>
  <c r="H88" i="12" s="1"/>
  <c r="V126" i="12"/>
  <c r="X126" i="12" s="1"/>
  <c r="H126" i="12" s="1"/>
  <c r="T126" i="12"/>
  <c r="T211" i="12"/>
  <c r="V211" i="12"/>
  <c r="X211" i="12" s="1"/>
  <c r="H211" i="12" s="1"/>
  <c r="V93" i="12"/>
  <c r="X93" i="12" s="1"/>
  <c r="H93" i="12" s="1"/>
  <c r="T93" i="12"/>
  <c r="V125" i="12"/>
  <c r="X125" i="12" s="1"/>
  <c r="H125" i="12" s="1"/>
  <c r="T125" i="12"/>
  <c r="V156" i="12"/>
  <c r="X156" i="12" s="1"/>
  <c r="H156" i="12" s="1"/>
  <c r="T156" i="12"/>
  <c r="T112" i="12"/>
  <c r="V112" i="12"/>
  <c r="X112" i="12" s="1"/>
  <c r="H112" i="12" s="1"/>
  <c r="T144" i="12"/>
  <c r="V144" i="12"/>
  <c r="X144" i="12" s="1"/>
  <c r="H144" i="12" s="1"/>
  <c r="T173" i="12"/>
  <c r="V173" i="12"/>
  <c r="X173" i="12" s="1"/>
  <c r="H173" i="12" s="1"/>
  <c r="V251" i="12"/>
  <c r="X251" i="12" s="1"/>
  <c r="H251" i="12" s="1"/>
  <c r="T251" i="12"/>
  <c r="V179" i="12"/>
  <c r="X179" i="12" s="1"/>
  <c r="H179" i="12" s="1"/>
  <c r="T179" i="12"/>
  <c r="T162" i="12"/>
  <c r="V162" i="12"/>
  <c r="X162" i="12" s="1"/>
  <c r="H162" i="12" s="1"/>
  <c r="T194" i="12"/>
  <c r="V194" i="12"/>
  <c r="X194" i="12" s="1"/>
  <c r="H194" i="12" s="1"/>
  <c r="V217" i="12"/>
  <c r="X217" i="12" s="1"/>
  <c r="H217" i="12" s="1"/>
  <c r="T217" i="12"/>
  <c r="V269" i="12"/>
  <c r="X269" i="12" s="1"/>
  <c r="H269" i="12" s="1"/>
  <c r="T269" i="12"/>
  <c r="V242" i="12"/>
  <c r="X242" i="12" s="1"/>
  <c r="H242" i="12" s="1"/>
  <c r="T242" i="12"/>
  <c r="V249" i="12"/>
  <c r="X249" i="12" s="1"/>
  <c r="H249" i="12" s="1"/>
  <c r="T249" i="12"/>
  <c r="T244" i="12"/>
  <c r="V244" i="12"/>
  <c r="X244" i="12" s="1"/>
  <c r="H244" i="12" s="1"/>
  <c r="V257" i="12"/>
  <c r="X257" i="12" s="1"/>
  <c r="H257" i="12" s="1"/>
  <c r="T257" i="12"/>
  <c r="T259" i="12"/>
  <c r="V259" i="12"/>
  <c r="X259" i="12" s="1"/>
  <c r="H259" i="12" s="1"/>
  <c r="AK163" i="12"/>
  <c r="AH157" i="12"/>
  <c r="AJ157" i="12" s="1"/>
  <c r="AK157" i="12"/>
  <c r="AH99" i="12"/>
  <c r="AJ99" i="12" s="1"/>
  <c r="AK99" i="12"/>
  <c r="AB38" i="12"/>
  <c r="Z38" i="12"/>
  <c r="AB82" i="12"/>
  <c r="AH61" i="12"/>
  <c r="AJ61" i="12" s="1"/>
  <c r="AK61" i="12"/>
  <c r="AK100" i="12"/>
  <c r="AH100" i="12"/>
  <c r="AJ100" i="12" s="1"/>
  <c r="AH87" i="12"/>
  <c r="AJ87" i="12" s="1"/>
  <c r="AK87" i="12"/>
  <c r="V78" i="12"/>
  <c r="T78" i="12"/>
  <c r="Z47" i="12"/>
  <c r="Z44" i="12"/>
  <c r="AF44" i="12" s="1"/>
  <c r="AH63" i="12"/>
  <c r="AJ63" i="12" s="1"/>
  <c r="AK63" i="12"/>
  <c r="AB55" i="12"/>
  <c r="Z55" i="12"/>
  <c r="V98" i="12"/>
  <c r="X98" i="12" s="1"/>
  <c r="H98" i="12" s="1"/>
  <c r="T98" i="12"/>
  <c r="AK84" i="12"/>
  <c r="AH84" i="12"/>
  <c r="AJ84" i="12" s="1"/>
  <c r="N54" i="12"/>
  <c r="Z185" i="12"/>
  <c r="Z177" i="12"/>
  <c r="AK259" i="12"/>
  <c r="AH259" i="12"/>
  <c r="AJ259" i="12" s="1"/>
  <c r="Z259" i="12"/>
  <c r="AK258" i="12"/>
  <c r="AH258" i="12"/>
  <c r="AJ258" i="12" s="1"/>
  <c r="AB204" i="12"/>
  <c r="AB226" i="12"/>
  <c r="V70" i="12"/>
  <c r="T70" i="12"/>
  <c r="T111" i="12"/>
  <c r="V111" i="12"/>
  <c r="X111" i="12" s="1"/>
  <c r="H111" i="12" s="1"/>
  <c r="T143" i="12"/>
  <c r="V143" i="12"/>
  <c r="X143" i="12" s="1"/>
  <c r="H143" i="12" s="1"/>
  <c r="T27" i="12"/>
  <c r="V27" i="12"/>
  <c r="T35" i="12"/>
  <c r="V35" i="12"/>
  <c r="T43" i="12"/>
  <c r="V43" i="12"/>
  <c r="T56" i="12"/>
  <c r="V56" i="12"/>
  <c r="T72" i="12"/>
  <c r="V72" i="12"/>
  <c r="V114" i="12"/>
  <c r="X114" i="12" s="1"/>
  <c r="H114" i="12" s="1"/>
  <c r="T114" i="12"/>
  <c r="V146" i="12"/>
  <c r="X146" i="12" s="1"/>
  <c r="H146" i="12" s="1"/>
  <c r="T146" i="12"/>
  <c r="V81" i="12"/>
  <c r="T81" i="12"/>
  <c r="V113" i="12"/>
  <c r="X113" i="12" s="1"/>
  <c r="H113" i="12" s="1"/>
  <c r="T113" i="12"/>
  <c r="V145" i="12"/>
  <c r="X145" i="12" s="1"/>
  <c r="H145" i="12" s="1"/>
  <c r="T145" i="12"/>
  <c r="V222" i="12"/>
  <c r="X222" i="12" s="1"/>
  <c r="H222" i="12" s="1"/>
  <c r="T222" i="12"/>
  <c r="T116" i="12"/>
  <c r="V116" i="12"/>
  <c r="X116" i="12" s="1"/>
  <c r="H116" i="12" s="1"/>
  <c r="T148" i="12"/>
  <c r="V148" i="12"/>
  <c r="X148" i="12" s="1"/>
  <c r="H148" i="12" s="1"/>
  <c r="T177" i="12"/>
  <c r="V177" i="12"/>
  <c r="X177" i="12" s="1"/>
  <c r="H177" i="12" s="1"/>
  <c r="V151" i="12"/>
  <c r="X151" i="12" s="1"/>
  <c r="H151" i="12" s="1"/>
  <c r="T151" i="12"/>
  <c r="V183" i="12"/>
  <c r="X183" i="12" s="1"/>
  <c r="H183" i="12" s="1"/>
  <c r="T183" i="12"/>
  <c r="T166" i="12"/>
  <c r="V166" i="12"/>
  <c r="X166" i="12" s="1"/>
  <c r="H166" i="12" s="1"/>
  <c r="T198" i="12"/>
  <c r="V198" i="12"/>
  <c r="X198" i="12" s="1"/>
  <c r="H198" i="12" s="1"/>
  <c r="V221" i="12"/>
  <c r="X221" i="12" s="1"/>
  <c r="H221" i="12" s="1"/>
  <c r="T221" i="12"/>
  <c r="T208" i="12"/>
  <c r="V208" i="12"/>
  <c r="X208" i="12" s="1"/>
  <c r="H208" i="12" s="1"/>
  <c r="V246" i="12"/>
  <c r="X246" i="12" s="1"/>
  <c r="H246" i="12" s="1"/>
  <c r="T246" i="12"/>
  <c r="T253" i="12"/>
  <c r="V253" i="12"/>
  <c r="X253" i="12" s="1"/>
  <c r="H253" i="12" s="1"/>
  <c r="T248" i="12"/>
  <c r="V248" i="12"/>
  <c r="X248" i="12" s="1"/>
  <c r="H248" i="12" s="1"/>
  <c r="T262" i="12"/>
  <c r="V262" i="12"/>
  <c r="X262" i="12" s="1"/>
  <c r="H262" i="12" s="1"/>
  <c r="V263" i="12"/>
  <c r="X263" i="12" s="1"/>
  <c r="H263" i="12" s="1"/>
  <c r="T263" i="12"/>
  <c r="AB199" i="12"/>
  <c r="AH174" i="12"/>
  <c r="AJ174" i="12" s="1"/>
  <c r="V164" i="12"/>
  <c r="X164" i="12" s="1"/>
  <c r="H164" i="12" s="1"/>
  <c r="V87" i="12"/>
  <c r="X87" i="12" s="1"/>
  <c r="H87" i="12" s="1"/>
  <c r="AH178" i="12"/>
  <c r="AJ178" i="12" s="1"/>
  <c r="AK162" i="12"/>
  <c r="V91" i="12"/>
  <c r="X91" i="12" s="1"/>
  <c r="H91" i="12" s="1"/>
  <c r="T91" i="12"/>
  <c r="AH71" i="12"/>
  <c r="AJ71" i="12" s="1"/>
  <c r="AK71" i="12"/>
  <c r="Z250" i="12"/>
  <c r="AK267" i="12"/>
  <c r="AH267" i="12"/>
  <c r="AJ267" i="12" s="1"/>
  <c r="Z256" i="12"/>
  <c r="AB244" i="12"/>
  <c r="AK229" i="12"/>
  <c r="AH229" i="12"/>
  <c r="AJ229" i="12" s="1"/>
  <c r="AB205" i="12"/>
  <c r="Z205" i="12"/>
  <c r="AH228" i="12"/>
  <c r="AJ228" i="12" s="1"/>
  <c r="Z212" i="12"/>
  <c r="AF212" i="12" s="1"/>
  <c r="AB150" i="12"/>
  <c r="Z150" i="12"/>
  <c r="AK154" i="12"/>
  <c r="AH154" i="12"/>
  <c r="AJ154" i="12" s="1"/>
  <c r="AD237" i="12"/>
  <c r="AB237" i="12"/>
  <c r="AH193" i="12"/>
  <c r="AJ193" i="12" s="1"/>
  <c r="AK193" i="12"/>
  <c r="AH189" i="12"/>
  <c r="AJ189" i="12" s="1"/>
  <c r="AK189" i="12"/>
  <c r="AH185" i="12"/>
  <c r="AJ185" i="12" s="1"/>
  <c r="AK185" i="12"/>
  <c r="AH181" i="12"/>
  <c r="AJ181" i="12" s="1"/>
  <c r="AK181" i="12"/>
  <c r="AH177" i="12"/>
  <c r="AJ177" i="12" s="1"/>
  <c r="AK177" i="12"/>
  <c r="AH173" i="12"/>
  <c r="AJ173" i="12" s="1"/>
  <c r="AK173" i="12"/>
  <c r="AH169" i="12"/>
  <c r="AJ169" i="12" s="1"/>
  <c r="AK169" i="12"/>
  <c r="AH165" i="12"/>
  <c r="AJ165" i="12" s="1"/>
  <c r="AK165" i="12"/>
  <c r="AH161" i="12"/>
  <c r="AJ161" i="12" s="1"/>
  <c r="AK161" i="12"/>
  <c r="Z154" i="12"/>
  <c r="T207" i="12"/>
  <c r="V207" i="12"/>
  <c r="X207" i="12" s="1"/>
  <c r="H207" i="12" s="1"/>
  <c r="V188" i="12"/>
  <c r="X188" i="12" s="1"/>
  <c r="H188" i="12" s="1"/>
  <c r="T188" i="12"/>
  <c r="V172" i="12"/>
  <c r="X172" i="12" s="1"/>
  <c r="H172" i="12" s="1"/>
  <c r="T172" i="12"/>
  <c r="Z78" i="12"/>
  <c r="V60" i="12"/>
  <c r="T60" i="12"/>
  <c r="T84" i="12"/>
  <c r="V84" i="12"/>
  <c r="X84" i="12" s="1"/>
  <c r="H84" i="12" s="1"/>
  <c r="V102" i="12"/>
  <c r="X102" i="12" s="1"/>
  <c r="H102" i="12" s="1"/>
  <c r="T102" i="12"/>
  <c r="T119" i="12"/>
  <c r="V119" i="12"/>
  <c r="X119" i="12" s="1"/>
  <c r="H119" i="12" s="1"/>
  <c r="T135" i="12"/>
  <c r="V135" i="12"/>
  <c r="X135" i="12" s="1"/>
  <c r="H135" i="12" s="1"/>
  <c r="T150" i="12"/>
  <c r="V150" i="12"/>
  <c r="X150" i="12" s="1"/>
  <c r="H150" i="12" s="1"/>
  <c r="T25" i="12"/>
  <c r="V25" i="12"/>
  <c r="T29" i="12"/>
  <c r="V29" i="12"/>
  <c r="T33" i="12"/>
  <c r="V33" i="12"/>
  <c r="T37" i="12"/>
  <c r="V37" i="12"/>
  <c r="T41" i="12"/>
  <c r="V41" i="12"/>
  <c r="T45" i="12"/>
  <c r="V45" i="12"/>
  <c r="T54" i="12"/>
  <c r="V54" i="12"/>
  <c r="T58" i="12"/>
  <c r="V58" i="12"/>
  <c r="T66" i="12"/>
  <c r="V66" i="12"/>
  <c r="T83" i="12"/>
  <c r="V83" i="12"/>
  <c r="V106" i="12"/>
  <c r="X106" i="12" s="1"/>
  <c r="H106" i="12" s="1"/>
  <c r="T106" i="12"/>
  <c r="V122" i="12"/>
  <c r="X122" i="12" s="1"/>
  <c r="H122" i="12" s="1"/>
  <c r="T122" i="12"/>
  <c r="V138" i="12"/>
  <c r="X138" i="12" s="1"/>
  <c r="H138" i="12" s="1"/>
  <c r="T138" i="12"/>
  <c r="T204" i="12"/>
  <c r="V204" i="12"/>
  <c r="X204" i="12" s="1"/>
  <c r="H204" i="12" s="1"/>
  <c r="V73" i="12"/>
  <c r="T73" i="12"/>
  <c r="V89" i="12"/>
  <c r="X89" i="12" s="1"/>
  <c r="H89" i="12" s="1"/>
  <c r="T89" i="12"/>
  <c r="V105" i="12"/>
  <c r="X105" i="12" s="1"/>
  <c r="H105" i="12" s="1"/>
  <c r="T105" i="12"/>
  <c r="V121" i="12"/>
  <c r="X121" i="12" s="1"/>
  <c r="H121" i="12" s="1"/>
  <c r="T121" i="12"/>
  <c r="V137" i="12"/>
  <c r="X137" i="12" s="1"/>
  <c r="H137" i="12" s="1"/>
  <c r="T137" i="12"/>
  <c r="T154" i="12"/>
  <c r="V154" i="12"/>
  <c r="X154" i="12" s="1"/>
  <c r="H154" i="12" s="1"/>
  <c r="V214" i="12"/>
  <c r="X214" i="12" s="1"/>
  <c r="H214" i="12" s="1"/>
  <c r="T214" i="12"/>
  <c r="T108" i="12"/>
  <c r="V108" i="12"/>
  <c r="X108" i="12" s="1"/>
  <c r="H108" i="12" s="1"/>
  <c r="T124" i="12"/>
  <c r="V124" i="12"/>
  <c r="X124" i="12" s="1"/>
  <c r="H124" i="12" s="1"/>
  <c r="T140" i="12"/>
  <c r="V140" i="12"/>
  <c r="X140" i="12" s="1"/>
  <c r="H140" i="12" s="1"/>
  <c r="T158" i="12"/>
  <c r="V158" i="12"/>
  <c r="X158" i="12" s="1"/>
  <c r="H158" i="12" s="1"/>
  <c r="T169" i="12"/>
  <c r="V169" i="12"/>
  <c r="X169" i="12" s="1"/>
  <c r="H169" i="12" s="1"/>
  <c r="T185" i="12"/>
  <c r="V185" i="12"/>
  <c r="X185" i="12" s="1"/>
  <c r="H185" i="12" s="1"/>
  <c r="V203" i="12"/>
  <c r="X203" i="12" s="1"/>
  <c r="H203" i="12" s="1"/>
  <c r="T203" i="12"/>
  <c r="T159" i="12"/>
  <c r="V159" i="12"/>
  <c r="X159" i="12" s="1"/>
  <c r="H159" i="12" s="1"/>
  <c r="V175" i="12"/>
  <c r="X175" i="12" s="1"/>
  <c r="H175" i="12" s="1"/>
  <c r="T175" i="12"/>
  <c r="V191" i="12"/>
  <c r="X191" i="12" s="1"/>
  <c r="H191" i="12" s="1"/>
  <c r="T191" i="12"/>
  <c r="T228" i="12"/>
  <c r="V228" i="12"/>
  <c r="X228" i="12" s="1"/>
  <c r="H228" i="12" s="1"/>
  <c r="T174" i="12"/>
  <c r="V174" i="12"/>
  <c r="X174" i="12" s="1"/>
  <c r="H174" i="12" s="1"/>
  <c r="T190" i="12"/>
  <c r="V190" i="12"/>
  <c r="X190" i="12" s="1"/>
  <c r="H190" i="12" s="1"/>
  <c r="V202" i="12"/>
  <c r="X202" i="12" s="1"/>
  <c r="H202" i="12" s="1"/>
  <c r="T202" i="12"/>
  <c r="V213" i="12"/>
  <c r="X213" i="12" s="1"/>
  <c r="H213" i="12" s="1"/>
  <c r="T213" i="12"/>
  <c r="T231" i="12"/>
  <c r="V231" i="12"/>
  <c r="X231" i="12" s="1"/>
  <c r="H231" i="12" s="1"/>
  <c r="T247" i="12"/>
  <c r="V247" i="12"/>
  <c r="X247" i="12" s="1"/>
  <c r="H247" i="12" s="1"/>
  <c r="T216" i="12"/>
  <c r="V216" i="12"/>
  <c r="X216" i="12" s="1"/>
  <c r="H216" i="12" s="1"/>
  <c r="V238" i="12"/>
  <c r="X238" i="12" s="1"/>
  <c r="H238" i="12" s="1"/>
  <c r="T238" i="12"/>
  <c r="V229" i="12"/>
  <c r="X229" i="12" s="1"/>
  <c r="H229" i="12" s="1"/>
  <c r="T229" i="12"/>
  <c r="V245" i="12"/>
  <c r="X245" i="12" s="1"/>
  <c r="H245" i="12" s="1"/>
  <c r="T245" i="12"/>
  <c r="T258" i="12"/>
  <c r="V258" i="12"/>
  <c r="X258" i="12" s="1"/>
  <c r="H258" i="12" s="1"/>
  <c r="T240" i="12"/>
  <c r="V240" i="12"/>
  <c r="X240" i="12" s="1"/>
  <c r="H240" i="12" s="1"/>
  <c r="V260" i="12"/>
  <c r="X260" i="12" s="1"/>
  <c r="H260" i="12" s="1"/>
  <c r="T260" i="12"/>
  <c r="T254" i="12"/>
  <c r="V254" i="12"/>
  <c r="X254" i="12" s="1"/>
  <c r="H254" i="12" s="1"/>
  <c r="V265" i="12"/>
  <c r="X265" i="12" s="1"/>
  <c r="H265" i="12" s="1"/>
  <c r="T265" i="12"/>
  <c r="Z85" i="12"/>
  <c r="AF85" i="12" s="1"/>
  <c r="AH67" i="12"/>
  <c r="AJ67" i="12" s="1"/>
  <c r="AK67" i="12"/>
  <c r="Z197" i="12"/>
  <c r="N273" i="12"/>
  <c r="Z193" i="12"/>
  <c r="V176" i="12"/>
  <c r="X176" i="12" s="1"/>
  <c r="H176" i="12" s="1"/>
  <c r="T176" i="12"/>
  <c r="AK97" i="12"/>
  <c r="AH97" i="12"/>
  <c r="AJ97" i="12" s="1"/>
  <c r="Z87" i="12"/>
  <c r="T80" i="12"/>
  <c r="V80" i="12"/>
  <c r="V75" i="12"/>
  <c r="T75" i="12"/>
  <c r="T61" i="12"/>
  <c r="V61" i="12"/>
  <c r="N55" i="12"/>
  <c r="AB51" i="12"/>
  <c r="Z51" i="12"/>
  <c r="AK103" i="12"/>
  <c r="AH103" i="12"/>
  <c r="AJ103" i="12" s="1"/>
  <c r="Z82" i="12"/>
  <c r="Z28" i="12"/>
  <c r="AF28" i="12" s="1"/>
  <c r="Z57" i="12"/>
  <c r="AF57" i="12" s="1"/>
  <c r="Z152" i="12"/>
  <c r="Z64" i="12"/>
  <c r="AF139" i="12" l="1"/>
  <c r="W228" i="12"/>
  <c r="E216" i="10"/>
  <c r="I216" i="10" s="1"/>
  <c r="W140" i="12"/>
  <c r="E128" i="10"/>
  <c r="I128" i="10" s="1"/>
  <c r="W154" i="12"/>
  <c r="E142" i="10"/>
  <c r="I142" i="10" s="1"/>
  <c r="W204" i="12"/>
  <c r="E192" i="10"/>
  <c r="I192" i="10" s="1"/>
  <c r="W83" i="12"/>
  <c r="E71" i="10"/>
  <c r="I71" i="10" s="1"/>
  <c r="W45" i="12"/>
  <c r="E33" i="10"/>
  <c r="I33" i="10" s="1"/>
  <c r="W150" i="12"/>
  <c r="E138" i="10"/>
  <c r="I138" i="10" s="1"/>
  <c r="W91" i="12"/>
  <c r="E79" i="10"/>
  <c r="I79" i="10" s="1"/>
  <c r="W151" i="12"/>
  <c r="E139" i="10"/>
  <c r="I139" i="10" s="1"/>
  <c r="W222" i="12"/>
  <c r="E210" i="10"/>
  <c r="I210" i="10" s="1"/>
  <c r="W146" i="12"/>
  <c r="E134" i="10"/>
  <c r="I134" i="10" s="1"/>
  <c r="W242" i="12"/>
  <c r="E230" i="10"/>
  <c r="I230" i="10" s="1"/>
  <c r="W217" i="12"/>
  <c r="E205" i="10"/>
  <c r="I205" i="10" s="1"/>
  <c r="W251" i="12"/>
  <c r="E239" i="10"/>
  <c r="I239" i="10" s="1"/>
  <c r="W156" i="12"/>
  <c r="E144" i="10"/>
  <c r="I144" i="10" s="1"/>
  <c r="W82" i="12"/>
  <c r="E70" i="10"/>
  <c r="I70" i="10" s="1"/>
  <c r="W255" i="12"/>
  <c r="E243" i="10"/>
  <c r="I243" i="10" s="1"/>
  <c r="W225" i="12"/>
  <c r="E213" i="10"/>
  <c r="I213" i="10" s="1"/>
  <c r="W227" i="12"/>
  <c r="E215" i="10"/>
  <c r="I215" i="10" s="1"/>
  <c r="W134" i="12"/>
  <c r="E122" i="10"/>
  <c r="I122" i="10" s="1"/>
  <c r="W46" i="12"/>
  <c r="E34" i="10"/>
  <c r="I34" i="10" s="1"/>
  <c r="W270" i="12"/>
  <c r="E258" i="10"/>
  <c r="I258" i="10" s="1"/>
  <c r="W224" i="12"/>
  <c r="E212" i="10"/>
  <c r="I212" i="10" s="1"/>
  <c r="W65" i="12"/>
  <c r="E53" i="10"/>
  <c r="I53" i="10" s="1"/>
  <c r="W52" i="12"/>
  <c r="E40" i="10"/>
  <c r="I40" i="10" s="1"/>
  <c r="W201" i="12"/>
  <c r="E189" i="10"/>
  <c r="I189" i="10" s="1"/>
  <c r="W195" i="12"/>
  <c r="E183" i="10"/>
  <c r="I183" i="10" s="1"/>
  <c r="W77" i="12"/>
  <c r="E65" i="10"/>
  <c r="I65" i="10" s="1"/>
  <c r="W110" i="12"/>
  <c r="E98" i="10"/>
  <c r="I98" i="10" s="1"/>
  <c r="W61" i="12"/>
  <c r="E49" i="10"/>
  <c r="I49" i="10" s="1"/>
  <c r="W265" i="12"/>
  <c r="E253" i="10"/>
  <c r="I253" i="10" s="1"/>
  <c r="W260" i="12"/>
  <c r="E248" i="10"/>
  <c r="I248" i="10" s="1"/>
  <c r="W229" i="12"/>
  <c r="E217" i="10"/>
  <c r="I217" i="10" s="1"/>
  <c r="W202" i="12"/>
  <c r="E190" i="10"/>
  <c r="I190" i="10" s="1"/>
  <c r="W191" i="12"/>
  <c r="E179" i="10"/>
  <c r="I179" i="10" s="1"/>
  <c r="W137" i="12"/>
  <c r="E125" i="10"/>
  <c r="I125" i="10" s="1"/>
  <c r="W138" i="12"/>
  <c r="E126" i="10"/>
  <c r="I126" i="10" s="1"/>
  <c r="W148" i="12"/>
  <c r="E136" i="10"/>
  <c r="I136" i="10" s="1"/>
  <c r="W72" i="12"/>
  <c r="E60" i="10"/>
  <c r="I60" i="10" s="1"/>
  <c r="W27" i="12"/>
  <c r="E15" i="10"/>
  <c r="I15" i="10" s="1"/>
  <c r="W259" i="12"/>
  <c r="E247" i="10"/>
  <c r="I247" i="10" s="1"/>
  <c r="W244" i="12"/>
  <c r="E232" i="10"/>
  <c r="I232" i="10" s="1"/>
  <c r="W162" i="12"/>
  <c r="E150" i="10"/>
  <c r="I150" i="10" s="1"/>
  <c r="W38" i="12"/>
  <c r="E26" i="10"/>
  <c r="I26" i="10" s="1"/>
  <c r="W215" i="12"/>
  <c r="E203" i="10"/>
  <c r="I203" i="10" s="1"/>
  <c r="W267" i="12"/>
  <c r="E255" i="10"/>
  <c r="I255" i="10" s="1"/>
  <c r="W181" i="12"/>
  <c r="E169" i="10"/>
  <c r="I169" i="10" s="1"/>
  <c r="W120" i="12"/>
  <c r="E108" i="10"/>
  <c r="I108" i="10" s="1"/>
  <c r="W101" i="12"/>
  <c r="E89" i="10"/>
  <c r="I89" i="10" s="1"/>
  <c r="W69" i="12"/>
  <c r="E57" i="10"/>
  <c r="I57" i="10" s="1"/>
  <c r="W99" i="12"/>
  <c r="E87" i="10"/>
  <c r="I87" i="10" s="1"/>
  <c r="W53" i="12"/>
  <c r="E41" i="10"/>
  <c r="I41" i="10" s="1"/>
  <c r="W40" i="12"/>
  <c r="E28" i="10"/>
  <c r="I28" i="10" s="1"/>
  <c r="W32" i="12"/>
  <c r="E20" i="10"/>
  <c r="I20" i="10" s="1"/>
  <c r="W131" i="12"/>
  <c r="E119" i="10"/>
  <c r="I119" i="10" s="1"/>
  <c r="W97" i="12"/>
  <c r="E85" i="10"/>
  <c r="I85" i="10" s="1"/>
  <c r="W95" i="12"/>
  <c r="E83" i="10"/>
  <c r="I83" i="10" s="1"/>
  <c r="W271" i="12"/>
  <c r="E259" i="10"/>
  <c r="I259" i="10" s="1"/>
  <c r="W220" i="12"/>
  <c r="E208" i="10"/>
  <c r="I208" i="10" s="1"/>
  <c r="W128" i="12"/>
  <c r="E116" i="10"/>
  <c r="I116" i="10" s="1"/>
  <c r="W34" i="12"/>
  <c r="E22" i="10"/>
  <c r="I22" i="10" s="1"/>
  <c r="W68" i="12"/>
  <c r="E56" i="10"/>
  <c r="I56" i="10" s="1"/>
  <c r="W87" i="12"/>
  <c r="E75" i="10"/>
  <c r="I75" i="10" s="1"/>
  <c r="W245" i="12"/>
  <c r="E233" i="10"/>
  <c r="I233" i="10" s="1"/>
  <c r="W238" i="12"/>
  <c r="E226" i="10"/>
  <c r="I226" i="10" s="1"/>
  <c r="W213" i="12"/>
  <c r="E201" i="10"/>
  <c r="I201" i="10" s="1"/>
  <c r="W175" i="12"/>
  <c r="E163" i="10"/>
  <c r="I163" i="10" s="1"/>
  <c r="W203" i="12"/>
  <c r="E191" i="10"/>
  <c r="I191" i="10" s="1"/>
  <c r="W121" i="12"/>
  <c r="E109" i="10"/>
  <c r="I109" i="10" s="1"/>
  <c r="W89" i="12"/>
  <c r="E77" i="10"/>
  <c r="I77" i="10" s="1"/>
  <c r="W122" i="12"/>
  <c r="E110" i="10"/>
  <c r="I110" i="10" s="1"/>
  <c r="W262" i="12"/>
  <c r="E250" i="10"/>
  <c r="I250" i="10" s="1"/>
  <c r="W253" i="12"/>
  <c r="E241" i="10"/>
  <c r="I241" i="10" s="1"/>
  <c r="W208" i="12"/>
  <c r="E196" i="10"/>
  <c r="I196" i="10" s="1"/>
  <c r="W198" i="12"/>
  <c r="E186" i="10"/>
  <c r="I186" i="10" s="1"/>
  <c r="W177" i="12"/>
  <c r="E165" i="10"/>
  <c r="I165" i="10" s="1"/>
  <c r="W116" i="12"/>
  <c r="E104" i="10"/>
  <c r="I104" i="10" s="1"/>
  <c r="W56" i="12"/>
  <c r="E44" i="10"/>
  <c r="I44" i="10" s="1"/>
  <c r="W35" i="12"/>
  <c r="E23" i="10"/>
  <c r="I23" i="10" s="1"/>
  <c r="W143" i="12"/>
  <c r="E131" i="10"/>
  <c r="I131" i="10" s="1"/>
  <c r="W194" i="12"/>
  <c r="E182" i="10"/>
  <c r="I182" i="10" s="1"/>
  <c r="W173" i="12"/>
  <c r="E161" i="10"/>
  <c r="I161" i="10" s="1"/>
  <c r="W112" i="12"/>
  <c r="E100" i="10"/>
  <c r="I100" i="10" s="1"/>
  <c r="W211" i="12"/>
  <c r="E199" i="10"/>
  <c r="I199" i="10" s="1"/>
  <c r="W88" i="12"/>
  <c r="E76" i="10"/>
  <c r="I76" i="10" s="1"/>
  <c r="W51" i="12"/>
  <c r="E39" i="10"/>
  <c r="I39" i="10" s="1"/>
  <c r="W30" i="12"/>
  <c r="E18" i="10"/>
  <c r="I18" i="10" s="1"/>
  <c r="W123" i="12"/>
  <c r="E111" i="10"/>
  <c r="I111" i="10" s="1"/>
  <c r="W49" i="12"/>
  <c r="E37" i="10"/>
  <c r="I37" i="10" s="1"/>
  <c r="W76" i="12"/>
  <c r="E64" i="10"/>
  <c r="I64" i="10" s="1"/>
  <c r="W236" i="12"/>
  <c r="E224" i="10"/>
  <c r="I224" i="10" s="1"/>
  <c r="W243" i="12"/>
  <c r="E231" i="10"/>
  <c r="I231" i="10" s="1"/>
  <c r="W186" i="12"/>
  <c r="E174" i="10"/>
  <c r="I174" i="10" s="1"/>
  <c r="W197" i="12"/>
  <c r="E185" i="10"/>
  <c r="I185" i="10" s="1"/>
  <c r="W165" i="12"/>
  <c r="E153" i="10"/>
  <c r="I153" i="10" s="1"/>
  <c r="W136" i="12"/>
  <c r="E124" i="10"/>
  <c r="I124" i="10" s="1"/>
  <c r="W104" i="12"/>
  <c r="E92" i="10"/>
  <c r="I92" i="10" s="1"/>
  <c r="W85" i="12"/>
  <c r="E73" i="10"/>
  <c r="I73" i="10" s="1"/>
  <c r="W157" i="12"/>
  <c r="E145" i="10"/>
  <c r="I145" i="10" s="1"/>
  <c r="W57" i="12"/>
  <c r="E45" i="10"/>
  <c r="I45" i="10" s="1"/>
  <c r="W44" i="12"/>
  <c r="E32" i="10"/>
  <c r="I32" i="10" s="1"/>
  <c r="W36" i="12"/>
  <c r="E24" i="10"/>
  <c r="I24" i="10" s="1"/>
  <c r="W28" i="12"/>
  <c r="E16" i="10"/>
  <c r="I16" i="10" s="1"/>
  <c r="W147" i="12"/>
  <c r="E135" i="10"/>
  <c r="I135" i="10" s="1"/>
  <c r="W115" i="12"/>
  <c r="E103" i="10"/>
  <c r="I103" i="10" s="1"/>
  <c r="W205" i="12"/>
  <c r="E193" i="10"/>
  <c r="I193" i="10" s="1"/>
  <c r="W199" i="12"/>
  <c r="E187" i="10"/>
  <c r="I187" i="10" s="1"/>
  <c r="W129" i="12"/>
  <c r="E117" i="10"/>
  <c r="I117" i="10" s="1"/>
  <c r="W90" i="12"/>
  <c r="E78" i="10"/>
  <c r="I78" i="10" s="1"/>
  <c r="W256" i="12"/>
  <c r="E244" i="10"/>
  <c r="I244" i="10" s="1"/>
  <c r="W266" i="12"/>
  <c r="E254" i="10"/>
  <c r="I254" i="10" s="1"/>
  <c r="W235" i="12"/>
  <c r="E223" i="10"/>
  <c r="I223" i="10" s="1"/>
  <c r="W178" i="12"/>
  <c r="E166" i="10"/>
  <c r="I166" i="10" s="1"/>
  <c r="W67" i="12"/>
  <c r="E55" i="10"/>
  <c r="I55" i="10" s="1"/>
  <c r="W42" i="12"/>
  <c r="E30" i="10"/>
  <c r="I30" i="10" s="1"/>
  <c r="W26" i="12"/>
  <c r="E14" i="10"/>
  <c r="I14" i="10" s="1"/>
  <c r="W107" i="12"/>
  <c r="E95" i="10"/>
  <c r="I95" i="10" s="1"/>
  <c r="W254" i="12"/>
  <c r="E242" i="10"/>
  <c r="I242" i="10" s="1"/>
  <c r="W240" i="12"/>
  <c r="E228" i="10"/>
  <c r="I228" i="10" s="1"/>
  <c r="W247" i="12"/>
  <c r="E235" i="10"/>
  <c r="I235" i="10" s="1"/>
  <c r="W190" i="12"/>
  <c r="E178" i="10"/>
  <c r="I178" i="10" s="1"/>
  <c r="W169" i="12"/>
  <c r="E157" i="10"/>
  <c r="I157" i="10" s="1"/>
  <c r="W108" i="12"/>
  <c r="E96" i="10"/>
  <c r="I96" i="10" s="1"/>
  <c r="W58" i="12"/>
  <c r="E46" i="10"/>
  <c r="I46" i="10" s="1"/>
  <c r="W37" i="12"/>
  <c r="E25" i="10"/>
  <c r="I25" i="10" s="1"/>
  <c r="W29" i="12"/>
  <c r="E17" i="10"/>
  <c r="I17" i="10" s="1"/>
  <c r="W119" i="12"/>
  <c r="E107" i="10"/>
  <c r="I107" i="10" s="1"/>
  <c r="W84" i="12"/>
  <c r="E72" i="10"/>
  <c r="I72" i="10" s="1"/>
  <c r="W172" i="12"/>
  <c r="E160" i="10"/>
  <c r="I160" i="10" s="1"/>
  <c r="W263" i="12"/>
  <c r="E251" i="10"/>
  <c r="I251" i="10" s="1"/>
  <c r="W246" i="12"/>
  <c r="E234" i="10"/>
  <c r="I234" i="10" s="1"/>
  <c r="W221" i="12"/>
  <c r="E209" i="10"/>
  <c r="I209" i="10" s="1"/>
  <c r="W113" i="12"/>
  <c r="E101" i="10"/>
  <c r="I101" i="10" s="1"/>
  <c r="W98" i="12"/>
  <c r="E86" i="10"/>
  <c r="I86" i="10" s="1"/>
  <c r="W78" i="12"/>
  <c r="E66" i="10"/>
  <c r="I66" i="10" s="1"/>
  <c r="W93" i="12"/>
  <c r="E81" i="10"/>
  <c r="I81" i="10" s="1"/>
  <c r="W126" i="12"/>
  <c r="E114" i="10"/>
  <c r="I114" i="10" s="1"/>
  <c r="W86" i="12"/>
  <c r="E74" i="10"/>
  <c r="I74" i="10" s="1"/>
  <c r="W264" i="12"/>
  <c r="E252" i="10"/>
  <c r="I252" i="10" s="1"/>
  <c r="W187" i="12"/>
  <c r="E175" i="10"/>
  <c r="I175" i="10" s="1"/>
  <c r="W210" i="12"/>
  <c r="E198" i="10"/>
  <c r="I198" i="10" s="1"/>
  <c r="W133" i="12"/>
  <c r="E121" i="10"/>
  <c r="I121" i="10" s="1"/>
  <c r="W230" i="12"/>
  <c r="E218" i="10"/>
  <c r="I218" i="10" s="1"/>
  <c r="W232" i="12"/>
  <c r="E220" i="10"/>
  <c r="I220" i="10" s="1"/>
  <c r="W193" i="12"/>
  <c r="E181" i="10"/>
  <c r="I181" i="10" s="1"/>
  <c r="W132" i="12"/>
  <c r="E120" i="10"/>
  <c r="I120" i="10" s="1"/>
  <c r="W31" i="12"/>
  <c r="E19" i="10"/>
  <c r="I19" i="10" s="1"/>
  <c r="W127" i="12"/>
  <c r="E115" i="10"/>
  <c r="I115" i="10" s="1"/>
  <c r="W141" i="12"/>
  <c r="E129" i="10"/>
  <c r="I129" i="10" s="1"/>
  <c r="W92" i="12"/>
  <c r="E80" i="10"/>
  <c r="I80" i="10" s="1"/>
  <c r="W80" i="12"/>
  <c r="E68" i="10"/>
  <c r="I68" i="10" s="1"/>
  <c r="W176" i="12"/>
  <c r="E164" i="10"/>
  <c r="I164" i="10" s="1"/>
  <c r="W214" i="12"/>
  <c r="E202" i="10"/>
  <c r="I202" i="10" s="1"/>
  <c r="W105" i="12"/>
  <c r="E93" i="10"/>
  <c r="I93" i="10" s="1"/>
  <c r="W73" i="12"/>
  <c r="E61" i="10"/>
  <c r="I61" i="10" s="1"/>
  <c r="W106" i="12"/>
  <c r="E94" i="10"/>
  <c r="I94" i="10" s="1"/>
  <c r="W102" i="12"/>
  <c r="E90" i="10"/>
  <c r="I90" i="10" s="1"/>
  <c r="W60" i="12"/>
  <c r="E48" i="10"/>
  <c r="I48" i="10" s="1"/>
  <c r="W207" i="12"/>
  <c r="E195" i="10"/>
  <c r="I195" i="10" s="1"/>
  <c r="W248" i="12"/>
  <c r="E236" i="10"/>
  <c r="I236" i="10" s="1"/>
  <c r="W166" i="12"/>
  <c r="E154" i="10"/>
  <c r="I154" i="10" s="1"/>
  <c r="W43" i="12"/>
  <c r="E31" i="10"/>
  <c r="I31" i="10" s="1"/>
  <c r="W111" i="12"/>
  <c r="E99" i="10"/>
  <c r="I99" i="10" s="1"/>
  <c r="W144" i="12"/>
  <c r="E132" i="10"/>
  <c r="I132" i="10" s="1"/>
  <c r="W59" i="12"/>
  <c r="E47" i="10"/>
  <c r="I47" i="10" s="1"/>
  <c r="W71" i="12"/>
  <c r="E59" i="10"/>
  <c r="I59" i="10" s="1"/>
  <c r="W103" i="12"/>
  <c r="E91" i="10"/>
  <c r="I91" i="10" s="1"/>
  <c r="W252" i="12"/>
  <c r="E240" i="10"/>
  <c r="I240" i="10" s="1"/>
  <c r="W212" i="12"/>
  <c r="E200" i="10"/>
  <c r="I200" i="10" s="1"/>
  <c r="W200" i="12"/>
  <c r="E188" i="10"/>
  <c r="I188" i="10" s="1"/>
  <c r="W170" i="12"/>
  <c r="E158" i="10"/>
  <c r="I158" i="10" s="1"/>
  <c r="W155" i="12"/>
  <c r="E143" i="10"/>
  <c r="I143" i="10" s="1"/>
  <c r="W153" i="12"/>
  <c r="E141" i="10"/>
  <c r="I141" i="10" s="1"/>
  <c r="W63" i="12"/>
  <c r="E51" i="10"/>
  <c r="I51" i="10" s="1"/>
  <c r="W100" i="12"/>
  <c r="E88" i="10"/>
  <c r="I88" i="10" s="1"/>
  <c r="W237" i="12"/>
  <c r="E225" i="10"/>
  <c r="I225" i="10" s="1"/>
  <c r="W167" i="12"/>
  <c r="E155" i="10"/>
  <c r="I155" i="10" s="1"/>
  <c r="W206" i="12"/>
  <c r="E194" i="10"/>
  <c r="I194" i="10" s="1"/>
  <c r="W130" i="12"/>
  <c r="E118" i="10"/>
  <c r="I118" i="10" s="1"/>
  <c r="W261" i="12"/>
  <c r="E249" i="10"/>
  <c r="I249" i="10" s="1"/>
  <c r="W189" i="12"/>
  <c r="E177" i="10"/>
  <c r="I177" i="10" s="1"/>
  <c r="W55" i="12"/>
  <c r="E43" i="10"/>
  <c r="I43" i="10" s="1"/>
  <c r="W139" i="12"/>
  <c r="E127" i="10"/>
  <c r="I127" i="10" s="1"/>
  <c r="W50" i="12"/>
  <c r="E38" i="10"/>
  <c r="I38" i="10" s="1"/>
  <c r="W75" i="12"/>
  <c r="E63" i="10"/>
  <c r="I63" i="10" s="1"/>
  <c r="W258" i="12"/>
  <c r="E246" i="10"/>
  <c r="I246" i="10" s="1"/>
  <c r="W216" i="12"/>
  <c r="E204" i="10"/>
  <c r="I204" i="10" s="1"/>
  <c r="W231" i="12"/>
  <c r="E219" i="10"/>
  <c r="I219" i="10" s="1"/>
  <c r="W174" i="12"/>
  <c r="E162" i="10"/>
  <c r="I162" i="10" s="1"/>
  <c r="W159" i="12"/>
  <c r="E147" i="10"/>
  <c r="I147" i="10" s="1"/>
  <c r="W185" i="12"/>
  <c r="E173" i="10"/>
  <c r="I173" i="10" s="1"/>
  <c r="W158" i="12"/>
  <c r="E146" i="10"/>
  <c r="I146" i="10" s="1"/>
  <c r="W124" i="12"/>
  <c r="E112" i="10"/>
  <c r="I112" i="10" s="1"/>
  <c r="W66" i="12"/>
  <c r="E54" i="10"/>
  <c r="I54" i="10" s="1"/>
  <c r="W54" i="12"/>
  <c r="E42" i="10"/>
  <c r="I42" i="10" s="1"/>
  <c r="W41" i="12"/>
  <c r="E29" i="10"/>
  <c r="I29" i="10" s="1"/>
  <c r="W33" i="12"/>
  <c r="E21" i="10"/>
  <c r="I21" i="10" s="1"/>
  <c r="W25" i="12"/>
  <c r="E13" i="10"/>
  <c r="I13" i="10" s="1"/>
  <c r="W135" i="12"/>
  <c r="E123" i="10"/>
  <c r="I123" i="10" s="1"/>
  <c r="W188" i="12"/>
  <c r="E176" i="10"/>
  <c r="I176" i="10" s="1"/>
  <c r="W183" i="12"/>
  <c r="E171" i="10"/>
  <c r="I171" i="10" s="1"/>
  <c r="W145" i="12"/>
  <c r="E133" i="10"/>
  <c r="I133" i="10" s="1"/>
  <c r="W81" i="12"/>
  <c r="E69" i="10"/>
  <c r="I69" i="10" s="1"/>
  <c r="W114" i="12"/>
  <c r="E102" i="10"/>
  <c r="I102" i="10" s="1"/>
  <c r="W70" i="12"/>
  <c r="E58" i="10"/>
  <c r="I58" i="10" s="1"/>
  <c r="W257" i="12"/>
  <c r="E245" i="10"/>
  <c r="I245" i="10" s="1"/>
  <c r="W249" i="12"/>
  <c r="E237" i="10"/>
  <c r="I237" i="10" s="1"/>
  <c r="W269" i="12"/>
  <c r="E257" i="10"/>
  <c r="I257" i="10" s="1"/>
  <c r="W179" i="12"/>
  <c r="E167" i="10"/>
  <c r="I167" i="10" s="1"/>
  <c r="W125" i="12"/>
  <c r="E113" i="10"/>
  <c r="I113" i="10" s="1"/>
  <c r="W64" i="12"/>
  <c r="E52" i="10"/>
  <c r="I52" i="10" s="1"/>
  <c r="W196" i="12"/>
  <c r="E184" i="10"/>
  <c r="I184" i="10" s="1"/>
  <c r="W268" i="12"/>
  <c r="E256" i="10"/>
  <c r="I256" i="10" s="1"/>
  <c r="W250" i="12"/>
  <c r="E238" i="10"/>
  <c r="I238" i="10" s="1"/>
  <c r="W241" i="12"/>
  <c r="E229" i="10"/>
  <c r="I229" i="10" s="1"/>
  <c r="W234" i="12"/>
  <c r="E222" i="10"/>
  <c r="I222" i="10" s="1"/>
  <c r="W209" i="12"/>
  <c r="E197" i="10"/>
  <c r="I197" i="10" s="1"/>
  <c r="W226" i="12"/>
  <c r="E214" i="10"/>
  <c r="I214" i="10" s="1"/>
  <c r="W171" i="12"/>
  <c r="E159" i="10"/>
  <c r="I159" i="10" s="1"/>
  <c r="W149" i="12"/>
  <c r="E137" i="10"/>
  <c r="I137" i="10" s="1"/>
  <c r="W117" i="12"/>
  <c r="E105" i="10"/>
  <c r="I105" i="10" s="1"/>
  <c r="W118" i="12"/>
  <c r="E106" i="10"/>
  <c r="I106" i="10" s="1"/>
  <c r="W74" i="12"/>
  <c r="E62" i="10"/>
  <c r="I62" i="10" s="1"/>
  <c r="W79" i="12"/>
  <c r="E67" i="10"/>
  <c r="I67" i="10" s="1"/>
  <c r="W273" i="12"/>
  <c r="E261" i="10"/>
  <c r="I261" i="10" s="1"/>
  <c r="W239" i="12"/>
  <c r="E227" i="10"/>
  <c r="I227" i="10" s="1"/>
  <c r="W182" i="12"/>
  <c r="E170" i="10"/>
  <c r="I170" i="10" s="1"/>
  <c r="W161" i="12"/>
  <c r="E149" i="10"/>
  <c r="I149" i="10" s="1"/>
  <c r="W62" i="12"/>
  <c r="E50" i="10"/>
  <c r="I50" i="10" s="1"/>
  <c r="W39" i="12"/>
  <c r="E27" i="10"/>
  <c r="I27" i="10" s="1"/>
  <c r="W219" i="12"/>
  <c r="E207" i="10"/>
  <c r="I207" i="10" s="1"/>
  <c r="W233" i="12"/>
  <c r="E221" i="10"/>
  <c r="I221" i="10" s="1"/>
  <c r="W163" i="12"/>
  <c r="E151" i="10"/>
  <c r="I151" i="10" s="1"/>
  <c r="W160" i="12"/>
  <c r="E148" i="10"/>
  <c r="I148" i="10" s="1"/>
  <c r="W218" i="12"/>
  <c r="E206" i="10"/>
  <c r="I206" i="10" s="1"/>
  <c r="W109" i="12"/>
  <c r="E97" i="10"/>
  <c r="I97" i="10" s="1"/>
  <c r="W142" i="12"/>
  <c r="E130" i="10"/>
  <c r="I130" i="10" s="1"/>
  <c r="W48" i="12"/>
  <c r="E36" i="10"/>
  <c r="I36" i="10" s="1"/>
  <c r="W152" i="12"/>
  <c r="E140" i="10"/>
  <c r="I140" i="10" s="1"/>
  <c r="AF165" i="12"/>
  <c r="AF115" i="12"/>
  <c r="AF270" i="12"/>
  <c r="AF87" i="12"/>
  <c r="AF79" i="12"/>
  <c r="AF242" i="12"/>
  <c r="AF122" i="12"/>
  <c r="N65" i="12"/>
  <c r="N66" i="12"/>
  <c r="AF114" i="12"/>
  <c r="AF168" i="12"/>
  <c r="AF92" i="12"/>
  <c r="AF118" i="12"/>
  <c r="AF95" i="12"/>
  <c r="AF210" i="12"/>
  <c r="AF185" i="12"/>
  <c r="AF194" i="12"/>
  <c r="AF41" i="12"/>
  <c r="X41" i="12" s="1"/>
  <c r="H41" i="12" s="1"/>
  <c r="E275" i="12"/>
  <c r="D9" i="1" s="1"/>
  <c r="H2" i="10" s="1"/>
  <c r="N59" i="12"/>
  <c r="AF161" i="12"/>
  <c r="AF126" i="12"/>
  <c r="AF179" i="12"/>
  <c r="AF157" i="12"/>
  <c r="X65" i="12"/>
  <c r="H65" i="12" s="1"/>
  <c r="AF265" i="12"/>
  <c r="AF143" i="12"/>
  <c r="AF103" i="12"/>
  <c r="AF259" i="12"/>
  <c r="AF71" i="12"/>
  <c r="X71" i="12" s="1"/>
  <c r="H71" i="12" s="1"/>
  <c r="AF272" i="12"/>
  <c r="AF77" i="12"/>
  <c r="X77" i="12" s="1"/>
  <c r="H77" i="12" s="1"/>
  <c r="AF253" i="12"/>
  <c r="AF25" i="12"/>
  <c r="AF109" i="12"/>
  <c r="AF188" i="12"/>
  <c r="AF147" i="12"/>
  <c r="AF234" i="12"/>
  <c r="AF131" i="12"/>
  <c r="AF176" i="12"/>
  <c r="X40" i="12"/>
  <c r="H40" i="12" s="1"/>
  <c r="AF225" i="12"/>
  <c r="AF251" i="12"/>
  <c r="AF219" i="12"/>
  <c r="AF227" i="12"/>
  <c r="AF169" i="12"/>
  <c r="AF233" i="12"/>
  <c r="AF273" i="12"/>
  <c r="AF180" i="12"/>
  <c r="AF199" i="12"/>
  <c r="AF172" i="12"/>
  <c r="AF130" i="12"/>
  <c r="AF138" i="12"/>
  <c r="AF246" i="12"/>
  <c r="AF192" i="12"/>
  <c r="AF184" i="12"/>
  <c r="AF197" i="12"/>
  <c r="AF181" i="12"/>
  <c r="X31" i="12"/>
  <c r="H31" i="12" s="1"/>
  <c r="AF135" i="12"/>
  <c r="AF146" i="12"/>
  <c r="AF238" i="12"/>
  <c r="AF262" i="12"/>
  <c r="AF237" i="12"/>
  <c r="AF160" i="12"/>
  <c r="AF153" i="12"/>
  <c r="AF202" i="12"/>
  <c r="AF211" i="12"/>
  <c r="AF63" i="12"/>
  <c r="X63" i="12" s="1"/>
  <c r="H63" i="12" s="1"/>
  <c r="AF72" i="12"/>
  <c r="X72" i="12" s="1"/>
  <c r="H72" i="12" s="1"/>
  <c r="AF88" i="12"/>
  <c r="AF90" i="12"/>
  <c r="AF158" i="12"/>
  <c r="AF216" i="12"/>
  <c r="AF134" i="12"/>
  <c r="AF214" i="12"/>
  <c r="X80" i="12"/>
  <c r="H80" i="12" s="1"/>
  <c r="AF24" i="12"/>
  <c r="X24" i="12" s="1"/>
  <c r="H24" i="12" s="1"/>
  <c r="AF206" i="12"/>
  <c r="AF255" i="12"/>
  <c r="AF217" i="12"/>
  <c r="AF74" i="12"/>
  <c r="X74" i="12" s="1"/>
  <c r="H74" i="12" s="1"/>
  <c r="AF136" i="12"/>
  <c r="X52" i="12"/>
  <c r="H52" i="12" s="1"/>
  <c r="AF261" i="12"/>
  <c r="AF173" i="12"/>
  <c r="AF149" i="12"/>
  <c r="AF223" i="12"/>
  <c r="AF218" i="12"/>
  <c r="AF222" i="12"/>
  <c r="AF133" i="12"/>
  <c r="AF93" i="12"/>
  <c r="X29" i="12"/>
  <c r="H29" i="12" s="1"/>
  <c r="AF268" i="12"/>
  <c r="AF196" i="12"/>
  <c r="AF91" i="12"/>
  <c r="X45" i="12"/>
  <c r="H45" i="12" s="1"/>
  <c r="X46" i="12"/>
  <c r="H46" i="12" s="1"/>
  <c r="AF231" i="12"/>
  <c r="AF207" i="12"/>
  <c r="AF187" i="12"/>
  <c r="AF198" i="12"/>
  <c r="AF129" i="12"/>
  <c r="AF119" i="12"/>
  <c r="AF137" i="12"/>
  <c r="AF260" i="12"/>
  <c r="AF62" i="12"/>
  <c r="X62" i="12" s="1"/>
  <c r="H62" i="12" s="1"/>
  <c r="AF142" i="12"/>
  <c r="X33" i="12"/>
  <c r="H33" i="12" s="1"/>
  <c r="X27" i="12"/>
  <c r="H27" i="12" s="1"/>
  <c r="AF47" i="12"/>
  <c r="X47" i="12" s="1"/>
  <c r="H47" i="12" s="1"/>
  <c r="AF174" i="12"/>
  <c r="AF117" i="12"/>
  <c r="AF141" i="12"/>
  <c r="AF252" i="12"/>
  <c r="AF123" i="12"/>
  <c r="AF54" i="12"/>
  <c r="X54" i="12" s="1"/>
  <c r="H54" i="12" s="1"/>
  <c r="AF266" i="12"/>
  <c r="X58" i="12"/>
  <c r="H58" i="12" s="1"/>
  <c r="AF111" i="12"/>
  <c r="AF48" i="12"/>
  <c r="X48" i="12" s="1"/>
  <c r="H48" i="12" s="1"/>
  <c r="AF193" i="12"/>
  <c r="AF189" i="12"/>
  <c r="AF94" i="12"/>
  <c r="X44" i="12"/>
  <c r="H44" i="12" s="1"/>
  <c r="AF215" i="12"/>
  <c r="AF39" i="12"/>
  <c r="X39" i="12" s="1"/>
  <c r="H39" i="12" s="1"/>
  <c r="AF67" i="12"/>
  <c r="X67" i="12" s="1"/>
  <c r="H67" i="12" s="1"/>
  <c r="AF247" i="12"/>
  <c r="X25" i="12"/>
  <c r="H25" i="12" s="1"/>
  <c r="AF256" i="12"/>
  <c r="X56" i="12"/>
  <c r="H56" i="12" s="1"/>
  <c r="X79" i="12"/>
  <c r="H79" i="12" s="1"/>
  <c r="AF151" i="12"/>
  <c r="AF68" i="12"/>
  <c r="X68" i="12" s="1"/>
  <c r="H68" i="12" s="1"/>
  <c r="AF75" i="12"/>
  <c r="X75" i="12" s="1"/>
  <c r="H75" i="12" s="1"/>
  <c r="AF66" i="12"/>
  <c r="X66" i="12" s="1"/>
  <c r="H66" i="12" s="1"/>
  <c r="AF164" i="12"/>
  <c r="AF203" i="12"/>
  <c r="X50" i="12"/>
  <c r="H50" i="12" s="1"/>
  <c r="AF230" i="12"/>
  <c r="AF76" i="12"/>
  <c r="X76" i="12" s="1"/>
  <c r="H76" i="12" s="1"/>
  <c r="AF249" i="12"/>
  <c r="AF239" i="12"/>
  <c r="AF100" i="12"/>
  <c r="AF73" i="12"/>
  <c r="X73" i="12" s="1"/>
  <c r="H73" i="12" s="1"/>
  <c r="AF83" i="12"/>
  <c r="X83" i="12" s="1"/>
  <c r="H83" i="12" s="1"/>
  <c r="AF127" i="12"/>
  <c r="X60" i="12"/>
  <c r="H60" i="12" s="1"/>
  <c r="X35" i="12"/>
  <c r="H35" i="12" s="1"/>
  <c r="AF26" i="12"/>
  <c r="X26" i="12" s="1"/>
  <c r="H26" i="12" s="1"/>
  <c r="AF191" i="12"/>
  <c r="AF69" i="12"/>
  <c r="X69" i="12" s="1"/>
  <c r="H69" i="12" s="1"/>
  <c r="AF49" i="12"/>
  <c r="X49" i="12" s="1"/>
  <c r="H49" i="12" s="1"/>
  <c r="AF257" i="12"/>
  <c r="AF269" i="12"/>
  <c r="AF236" i="12"/>
  <c r="AF177" i="12"/>
  <c r="AF107" i="12"/>
  <c r="AF55" i="12"/>
  <c r="X55" i="12" s="1"/>
  <c r="H55" i="12" s="1"/>
  <c r="AF98" i="12"/>
  <c r="AF30" i="12"/>
  <c r="X30" i="12" s="1"/>
  <c r="H30" i="12" s="1"/>
  <c r="X53" i="12"/>
  <c r="H53" i="12" s="1"/>
  <c r="AF235" i="12"/>
  <c r="AF59" i="12"/>
  <c r="X59" i="12" s="1"/>
  <c r="H59" i="12" s="1"/>
  <c r="AF99" i="12"/>
  <c r="AF271" i="12"/>
  <c r="X37" i="12"/>
  <c r="H37" i="12" s="1"/>
  <c r="AF78" i="12"/>
  <c r="X78" i="12" s="1"/>
  <c r="H78" i="12" s="1"/>
  <c r="AF250" i="12"/>
  <c r="X70" i="12"/>
  <c r="H70" i="12" s="1"/>
  <c r="AF162" i="12"/>
  <c r="AF61" i="12"/>
  <c r="X61" i="12" s="1"/>
  <c r="H61" i="12" s="1"/>
  <c r="AF264" i="12"/>
  <c r="AF228" i="12"/>
  <c r="AF97" i="12"/>
  <c r="X28" i="12"/>
  <c r="H28" i="12" s="1"/>
  <c r="AF64" i="12"/>
  <c r="X64" i="12" s="1"/>
  <c r="H64" i="12" s="1"/>
  <c r="AF82" i="12"/>
  <c r="X82" i="12" s="1"/>
  <c r="H82" i="12" s="1"/>
  <c r="AF51" i="12"/>
  <c r="X51" i="12" s="1"/>
  <c r="H51" i="12" s="1"/>
  <c r="AF154" i="12"/>
  <c r="X43" i="12"/>
  <c r="H43" i="12" s="1"/>
  <c r="AF38" i="12"/>
  <c r="X38" i="12" s="1"/>
  <c r="H38" i="12" s="1"/>
  <c r="X32" i="12"/>
  <c r="H32" i="12" s="1"/>
  <c r="AF190" i="12"/>
  <c r="AF226" i="12"/>
  <c r="AF204" i="12"/>
  <c r="AF244" i="12"/>
  <c r="AF81" i="12"/>
  <c r="X81" i="12" s="1"/>
  <c r="H81" i="12" s="1"/>
  <c r="AF152" i="12"/>
  <c r="N45" i="12"/>
  <c r="AF150" i="12"/>
  <c r="AF205" i="12"/>
  <c r="AF258" i="12"/>
  <c r="AF178" i="12"/>
  <c r="AF34" i="12"/>
  <c r="X34" i="12" s="1"/>
  <c r="H34" i="12" s="1"/>
  <c r="X57" i="12"/>
  <c r="H57" i="12" s="1"/>
  <c r="X36" i="12"/>
  <c r="H36" i="12" s="1"/>
  <c r="AF245" i="12"/>
  <c r="AF267" i="12"/>
  <c r="AF42" i="12"/>
  <c r="X42" i="12" s="1"/>
  <c r="H42" i="12" s="1"/>
  <c r="AF243" i="12"/>
  <c r="N271" i="12" l="1"/>
  <c r="B279" i="12" s="1"/>
  <c r="A10" i="10"/>
  <c r="AB22" i="12"/>
  <c r="N270" i="12" l="1"/>
  <c r="J25" i="11"/>
  <c r="H107" i="1" l="1"/>
  <c r="F261" i="10"/>
  <c r="A258" i="10"/>
  <c r="A247" i="10"/>
  <c r="A240" i="10"/>
  <c r="A233" i="10"/>
  <c r="A222" i="10"/>
  <c r="A219" i="10"/>
  <c r="A216" i="10"/>
  <c r="A215" i="10"/>
  <c r="A208" i="10"/>
  <c r="A206" i="10"/>
  <c r="A204" i="10"/>
  <c r="A201" i="10"/>
  <c r="A192" i="10"/>
  <c r="A190" i="10"/>
  <c r="A187" i="10"/>
  <c r="A183" i="10"/>
  <c r="A176" i="10"/>
  <c r="A169" i="10"/>
  <c r="A160" i="10"/>
  <c r="A158" i="10"/>
  <c r="A155" i="10"/>
  <c r="A151" i="10"/>
  <c r="A144" i="10"/>
  <c r="A142" i="10"/>
  <c r="A137" i="10"/>
  <c r="A128" i="10"/>
  <c r="A126" i="10"/>
  <c r="A123" i="10"/>
  <c r="A119" i="10"/>
  <c r="A112" i="10"/>
  <c r="A110" i="10"/>
  <c r="A105" i="10"/>
  <c r="A96" i="10"/>
  <c r="A94" i="10"/>
  <c r="A91" i="10"/>
  <c r="A83" i="10"/>
  <c r="A75" i="10"/>
  <c r="A67" i="10"/>
  <c r="A59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K2" i="10"/>
  <c r="AJ2" i="10"/>
  <c r="AI2" i="10"/>
  <c r="AG2" i="10"/>
  <c r="AH2" i="10" s="1"/>
  <c r="AF2" i="10"/>
  <c r="AE2" i="10"/>
  <c r="AD2" i="10"/>
  <c r="AC2" i="10"/>
  <c r="X2" i="10"/>
  <c r="V2" i="10"/>
  <c r="U2" i="10"/>
  <c r="T2" i="10"/>
  <c r="S2" i="10"/>
  <c r="R2" i="10"/>
  <c r="Q2" i="10"/>
  <c r="P2" i="10"/>
  <c r="N2" i="10"/>
  <c r="M2" i="10"/>
  <c r="D2" i="10"/>
  <c r="C2" i="10"/>
  <c r="A8" i="10"/>
  <c r="J38" i="11"/>
  <c r="A38" i="11" s="1"/>
  <c r="A28" i="11"/>
  <c r="A12" i="10"/>
  <c r="J46" i="11" l="1"/>
  <c r="A46" i="11" s="1"/>
  <c r="L104" i="1"/>
  <c r="CY2" i="10"/>
  <c r="CU2" i="10"/>
  <c r="CX2" i="10"/>
  <c r="CZ2" i="10"/>
  <c r="CV2" i="10"/>
  <c r="CW2" i="10"/>
  <c r="F69" i="10"/>
  <c r="F133" i="10"/>
  <c r="F161" i="10"/>
  <c r="A261" i="10"/>
  <c r="F147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7" i="10"/>
  <c r="F100" i="10"/>
  <c r="F101" i="10"/>
  <c r="F108" i="10"/>
  <c r="F113" i="10"/>
  <c r="F116" i="10"/>
  <c r="F124" i="10"/>
  <c r="F129" i="10"/>
  <c r="F132" i="10"/>
  <c r="F140" i="10"/>
  <c r="F145" i="10"/>
  <c r="F148" i="10"/>
  <c r="F156" i="10"/>
  <c r="F164" i="10"/>
  <c r="F165" i="10"/>
  <c r="A167" i="10"/>
  <c r="F169" i="10"/>
  <c r="F172" i="10"/>
  <c r="F180" i="10"/>
  <c r="F188" i="10"/>
  <c r="F193" i="10"/>
  <c r="F196" i="10"/>
  <c r="F197" i="10"/>
  <c r="F204" i="10"/>
  <c r="F209" i="10"/>
  <c r="F212" i="10"/>
  <c r="F213" i="10"/>
  <c r="A217" i="10"/>
  <c r="F220" i="10"/>
  <c r="F225" i="10"/>
  <c r="F228" i="10"/>
  <c r="F229" i="10"/>
  <c r="A231" i="10"/>
  <c r="F236" i="10"/>
  <c r="F244" i="10"/>
  <c r="F251" i="10"/>
  <c r="A80" i="10"/>
  <c r="C108" i="1"/>
  <c r="U20" i="8"/>
  <c r="F61" i="10"/>
  <c r="A108" i="10"/>
  <c r="A236" i="10"/>
  <c r="F53" i="10"/>
  <c r="A64" i="10"/>
  <c r="F85" i="10"/>
  <c r="A140" i="10"/>
  <c r="F211" i="10"/>
  <c r="A72" i="10"/>
  <c r="F179" i="10"/>
  <c r="F77" i="10"/>
  <c r="A88" i="10"/>
  <c r="F115" i="10"/>
  <c r="A172" i="10"/>
  <c r="F243" i="10"/>
  <c r="B3" i="11"/>
  <c r="G79" i="11" s="1"/>
  <c r="F102" i="10"/>
  <c r="A101" i="10"/>
  <c r="F104" i="10"/>
  <c r="F103" i="10"/>
  <c r="F106" i="10"/>
  <c r="A106" i="10"/>
  <c r="F118" i="10"/>
  <c r="A117" i="10"/>
  <c r="F120" i="10"/>
  <c r="F119" i="10"/>
  <c r="F122" i="10"/>
  <c r="A122" i="10"/>
  <c r="F134" i="10"/>
  <c r="A133" i="10"/>
  <c r="F136" i="10"/>
  <c r="F135" i="10"/>
  <c r="F138" i="10"/>
  <c r="A138" i="10"/>
  <c r="F150" i="10"/>
  <c r="A149" i="10"/>
  <c r="F152" i="10"/>
  <c r="F151" i="10"/>
  <c r="F154" i="10"/>
  <c r="A154" i="10"/>
  <c r="F174" i="10"/>
  <c r="A173" i="10"/>
  <c r="F176" i="10"/>
  <c r="F175" i="10"/>
  <c r="F178" i="10"/>
  <c r="A178" i="10"/>
  <c r="F182" i="10"/>
  <c r="A181" i="10"/>
  <c r="F184" i="10"/>
  <c r="F183" i="10"/>
  <c r="F186" i="10"/>
  <c r="A186" i="10"/>
  <c r="F198" i="10"/>
  <c r="A197" i="10"/>
  <c r="F200" i="10"/>
  <c r="F199" i="10"/>
  <c r="F202" i="10"/>
  <c r="A202" i="10"/>
  <c r="F222" i="10"/>
  <c r="A221" i="10"/>
  <c r="F224" i="10"/>
  <c r="F223" i="10"/>
  <c r="F226" i="10"/>
  <c r="A226" i="10"/>
  <c r="F230" i="10"/>
  <c r="A229" i="10"/>
  <c r="F238" i="10"/>
  <c r="A237" i="10"/>
  <c r="F240" i="10"/>
  <c r="F239" i="10"/>
  <c r="F242" i="10"/>
  <c r="A242" i="10"/>
  <c r="F246" i="10"/>
  <c r="A245" i="10"/>
  <c r="F248" i="10"/>
  <c r="F247" i="10"/>
  <c r="F250" i="10"/>
  <c r="A250" i="10"/>
  <c r="F249" i="10"/>
  <c r="F252" i="10"/>
  <c r="A252" i="10"/>
  <c r="F254" i="10"/>
  <c r="A253" i="10"/>
  <c r="A255" i="10"/>
  <c r="F256" i="10"/>
  <c r="A256" i="10"/>
  <c r="F255" i="10"/>
  <c r="A259" i="10"/>
  <c r="F260" i="10"/>
  <c r="A260" i="10"/>
  <c r="F259" i="10"/>
  <c r="F18" i="10"/>
  <c r="F22" i="10"/>
  <c r="F26" i="10"/>
  <c r="F30" i="10"/>
  <c r="F36" i="10"/>
  <c r="F40" i="10"/>
  <c r="F44" i="10"/>
  <c r="A62" i="10"/>
  <c r="F67" i="10"/>
  <c r="F75" i="10"/>
  <c r="F83" i="10"/>
  <c r="F91" i="10"/>
  <c r="A99" i="10"/>
  <c r="F105" i="10"/>
  <c r="A113" i="10"/>
  <c r="F123" i="10"/>
  <c r="A131" i="10"/>
  <c r="A134" i="10"/>
  <c r="F141" i="10"/>
  <c r="A148" i="10"/>
  <c r="F155" i="10"/>
  <c r="A163" i="10"/>
  <c r="A180" i="10"/>
  <c r="F187" i="10"/>
  <c r="A191" i="10"/>
  <c r="A198" i="10"/>
  <c r="F205" i="10"/>
  <c r="A212" i="10"/>
  <c r="A223" i="10"/>
  <c r="A230" i="10"/>
  <c r="F237" i="10"/>
  <c r="F253" i="10"/>
  <c r="F49" i="10"/>
  <c r="F57" i="10"/>
  <c r="A60" i="10"/>
  <c r="A63" i="10"/>
  <c r="F65" i="10"/>
  <c r="A68" i="10"/>
  <c r="A71" i="10"/>
  <c r="F73" i="10"/>
  <c r="A76" i="10"/>
  <c r="A79" i="10"/>
  <c r="F81" i="10"/>
  <c r="A84" i="10"/>
  <c r="A87" i="10"/>
  <c r="F89" i="10"/>
  <c r="A92" i="10"/>
  <c r="F99" i="10"/>
  <c r="A103" i="10"/>
  <c r="A107" i="10"/>
  <c r="F117" i="10"/>
  <c r="A121" i="10"/>
  <c r="A124" i="10"/>
  <c r="F131" i="10"/>
  <c r="A135" i="10"/>
  <c r="A139" i="10"/>
  <c r="F149" i="10"/>
  <c r="A153" i="10"/>
  <c r="A156" i="10"/>
  <c r="F163" i="10"/>
  <c r="A171" i="10"/>
  <c r="A174" i="10"/>
  <c r="F177" i="10"/>
  <c r="F181" i="10"/>
  <c r="A185" i="10"/>
  <c r="A188" i="10"/>
  <c r="F195" i="10"/>
  <c r="A199" i="10"/>
  <c r="A203" i="10"/>
  <c r="A220" i="10"/>
  <c r="A224" i="10"/>
  <c r="F227" i="10"/>
  <c r="A235" i="10"/>
  <c r="A238" i="10"/>
  <c r="F241" i="10"/>
  <c r="F245" i="10"/>
  <c r="A249" i="10"/>
  <c r="A254" i="10"/>
  <c r="F94" i="10"/>
  <c r="A93" i="10"/>
  <c r="F96" i="10"/>
  <c r="F95" i="10"/>
  <c r="F98" i="10"/>
  <c r="A98" i="10"/>
  <c r="F110" i="10"/>
  <c r="A109" i="10"/>
  <c r="F112" i="10"/>
  <c r="F111" i="10"/>
  <c r="F114" i="10"/>
  <c r="A114" i="10"/>
  <c r="F126" i="10"/>
  <c r="A125" i="10"/>
  <c r="F128" i="10"/>
  <c r="F127" i="10"/>
  <c r="F130" i="10"/>
  <c r="A130" i="10"/>
  <c r="F142" i="10"/>
  <c r="A141" i="10"/>
  <c r="F144" i="10"/>
  <c r="F143" i="10"/>
  <c r="F146" i="10"/>
  <c r="A146" i="10"/>
  <c r="F158" i="10"/>
  <c r="A157" i="10"/>
  <c r="F160" i="10"/>
  <c r="F159" i="10"/>
  <c r="F162" i="10"/>
  <c r="A162" i="10"/>
  <c r="F166" i="10"/>
  <c r="A165" i="10"/>
  <c r="F168" i="10"/>
  <c r="F167" i="10"/>
  <c r="F170" i="10"/>
  <c r="A170" i="10"/>
  <c r="F190" i="10"/>
  <c r="A189" i="10"/>
  <c r="F192" i="10"/>
  <c r="F191" i="10"/>
  <c r="F194" i="10"/>
  <c r="A194" i="10"/>
  <c r="F206" i="10"/>
  <c r="A205" i="10"/>
  <c r="F208" i="10"/>
  <c r="F207" i="10"/>
  <c r="F210" i="10"/>
  <c r="A210" i="10"/>
  <c r="F214" i="10"/>
  <c r="A213" i="10"/>
  <c r="F216" i="10"/>
  <c r="F215" i="10"/>
  <c r="F218" i="10"/>
  <c r="A218" i="10"/>
  <c r="F232" i="10"/>
  <c r="F231" i="10"/>
  <c r="F234" i="10"/>
  <c r="A234" i="10"/>
  <c r="A257" i="10"/>
  <c r="F258" i="10"/>
  <c r="F16" i="10"/>
  <c r="F20" i="10"/>
  <c r="F24" i="10"/>
  <c r="F28" i="10"/>
  <c r="F32" i="10"/>
  <c r="F34" i="10"/>
  <c r="F38" i="10"/>
  <c r="F42" i="10"/>
  <c r="F46" i="10"/>
  <c r="F51" i="10"/>
  <c r="F59" i="10"/>
  <c r="A65" i="10"/>
  <c r="A70" i="10"/>
  <c r="A73" i="10"/>
  <c r="A78" i="10"/>
  <c r="A81" i="10"/>
  <c r="A86" i="10"/>
  <c r="A89" i="10"/>
  <c r="A95" i="10"/>
  <c r="A102" i="10"/>
  <c r="F109" i="10"/>
  <c r="A116" i="10"/>
  <c r="A120" i="10"/>
  <c r="A127" i="10"/>
  <c r="F137" i="10"/>
  <c r="A145" i="10"/>
  <c r="A152" i="10"/>
  <c r="A159" i="10"/>
  <c r="A166" i="10"/>
  <c r="F173" i="10"/>
  <c r="A177" i="10"/>
  <c r="A184" i="10"/>
  <c r="A195" i="10"/>
  <c r="F201" i="10"/>
  <c r="A209" i="10"/>
  <c r="F219" i="10"/>
  <c r="A227" i="10"/>
  <c r="F233" i="10"/>
  <c r="A241" i="10"/>
  <c r="A244" i="10"/>
  <c r="A248" i="10"/>
  <c r="F47" i="10"/>
  <c r="F55" i="10"/>
  <c r="A58" i="10"/>
  <c r="A61" i="10"/>
  <c r="F63" i="10"/>
  <c r="A66" i="10"/>
  <c r="A69" i="10"/>
  <c r="F71" i="10"/>
  <c r="A74" i="10"/>
  <c r="A77" i="10"/>
  <c r="F79" i="10"/>
  <c r="A82" i="10"/>
  <c r="A85" i="10"/>
  <c r="F87" i="10"/>
  <c r="A90" i="10"/>
  <c r="F93" i="10"/>
  <c r="A97" i="10"/>
  <c r="A100" i="10"/>
  <c r="A104" i="10"/>
  <c r="F107" i="10"/>
  <c r="A111" i="10"/>
  <c r="A115" i="10"/>
  <c r="A118" i="10"/>
  <c r="F121" i="10"/>
  <c r="F125" i="10"/>
  <c r="A129" i="10"/>
  <c r="A132" i="10"/>
  <c r="A136" i="10"/>
  <c r="F139" i="10"/>
  <c r="A143" i="10"/>
  <c r="A147" i="10"/>
  <c r="A150" i="10"/>
  <c r="F153" i="10"/>
  <c r="F157" i="10"/>
  <c r="A161" i="10"/>
  <c r="A164" i="10"/>
  <c r="A168" i="10"/>
  <c r="F171" i="10"/>
  <c r="A175" i="10"/>
  <c r="A179" i="10"/>
  <c r="A182" i="10"/>
  <c r="F185" i="10"/>
  <c r="F189" i="10"/>
  <c r="A193" i="10"/>
  <c r="A196" i="10"/>
  <c r="A200" i="10"/>
  <c r="F203" i="10"/>
  <c r="A207" i="10"/>
  <c r="A211" i="10"/>
  <c r="A214" i="10"/>
  <c r="F217" i="10"/>
  <c r="F221" i="10"/>
  <c r="A225" i="10"/>
  <c r="A228" i="10"/>
  <c r="A232" i="10"/>
  <c r="F235" i="10"/>
  <c r="A239" i="10"/>
  <c r="A243" i="10"/>
  <c r="A246" i="10"/>
  <c r="A251" i="10"/>
  <c r="F257" i="10"/>
  <c r="J54" i="11"/>
  <c r="A54" i="11" s="1"/>
  <c r="W2" i="10"/>
  <c r="G37" i="11" l="1"/>
  <c r="J62" i="11"/>
  <c r="A62" i="11" s="1"/>
  <c r="G22" i="3"/>
  <c r="F22" i="3"/>
  <c r="H22" i="3" s="1"/>
  <c r="J70" i="11" l="1"/>
  <c r="A70" i="11" s="1"/>
  <c r="F16" i="1"/>
  <c r="J80" i="11" l="1"/>
  <c r="A80" i="11" s="1"/>
  <c r="H203" i="1"/>
  <c r="K197" i="1"/>
  <c r="H197" i="1"/>
  <c r="H194" i="1"/>
  <c r="H193" i="1"/>
  <c r="K187" i="1"/>
  <c r="H187" i="1"/>
  <c r="H184" i="1"/>
  <c r="H183" i="1"/>
  <c r="K177" i="1"/>
  <c r="H177" i="1"/>
  <c r="H174" i="1"/>
  <c r="H173" i="1"/>
  <c r="K167" i="1"/>
  <c r="H167" i="1"/>
  <c r="H164" i="1"/>
  <c r="H163" i="1"/>
  <c r="K157" i="1"/>
  <c r="H157" i="1"/>
  <c r="H154" i="1"/>
  <c r="H153" i="1"/>
  <c r="K147" i="1"/>
  <c r="H147" i="1"/>
  <c r="H144" i="1"/>
  <c r="H143" i="1"/>
  <c r="K137" i="1"/>
  <c r="H137" i="1"/>
  <c r="H134" i="1"/>
  <c r="H133" i="1"/>
  <c r="K127" i="1"/>
  <c r="H127" i="1"/>
  <c r="H124" i="1"/>
  <c r="H123" i="1"/>
  <c r="K117" i="1"/>
  <c r="H117" i="1"/>
  <c r="H114" i="1"/>
  <c r="K107" i="1"/>
  <c r="L114" i="1" l="1"/>
  <c r="DK2" i="10"/>
  <c r="DG2" i="10"/>
  <c r="DJ2" i="10"/>
  <c r="DF2" i="10"/>
  <c r="DH2" i="10"/>
  <c r="DI2" i="10"/>
  <c r="DE2" i="10"/>
  <c r="L124" i="1"/>
  <c r="DS2" i="10"/>
  <c r="DO2" i="10"/>
  <c r="DR2" i="10"/>
  <c r="DU2" i="10"/>
  <c r="DT2" i="10"/>
  <c r="DP2" i="10"/>
  <c r="DQ2" i="10"/>
  <c r="L134" i="1"/>
  <c r="EE2" i="10"/>
  <c r="EA2" i="10"/>
  <c r="ED2" i="10"/>
  <c r="DZ2" i="10"/>
  <c r="EC2" i="10"/>
  <c r="EB2" i="10"/>
  <c r="DY2" i="10"/>
  <c r="L144" i="1"/>
  <c r="EM2" i="10"/>
  <c r="EI2" i="10"/>
  <c r="EL2" i="10"/>
  <c r="EK2" i="10"/>
  <c r="EN2" i="10"/>
  <c r="EJ2" i="10"/>
  <c r="EO2" i="10"/>
  <c r="L154" i="1"/>
  <c r="EY2" i="10"/>
  <c r="EU2" i="10"/>
  <c r="EX2" i="10"/>
  <c r="ET2" i="10"/>
  <c r="EW2" i="10"/>
  <c r="ES2" i="10"/>
  <c r="EV2" i="10"/>
  <c r="L164" i="1"/>
  <c r="FG2" i="10"/>
  <c r="FC2" i="10"/>
  <c r="FE2" i="10"/>
  <c r="FH2" i="10"/>
  <c r="FD2" i="10"/>
  <c r="FF2" i="10"/>
  <c r="FI2" i="10"/>
  <c r="L174" i="1"/>
  <c r="FS2" i="10"/>
  <c r="FO2" i="10"/>
  <c r="FM2" i="10"/>
  <c r="FP2" i="10"/>
  <c r="FR2" i="10"/>
  <c r="FN2" i="10"/>
  <c r="FQ2" i="10"/>
  <c r="L184" i="1"/>
  <c r="GA2" i="10"/>
  <c r="FW2" i="10"/>
  <c r="GB2" i="10"/>
  <c r="FX2" i="10"/>
  <c r="FZ2" i="10"/>
  <c r="GC2" i="10"/>
  <c r="FY2" i="10"/>
  <c r="L194" i="1"/>
  <c r="GM2" i="10"/>
  <c r="GI2" i="10"/>
  <c r="GL2" i="10"/>
  <c r="GG2" i="10"/>
  <c r="GJ2" i="10"/>
  <c r="GH2" i="10"/>
  <c r="GK2" i="10"/>
  <c r="J88" i="11"/>
  <c r="A88" i="11" s="1"/>
  <c r="K143" i="1"/>
  <c r="U23" i="8"/>
  <c r="K163" i="1"/>
  <c r="U25" i="8"/>
  <c r="K183" i="1"/>
  <c r="U27" i="8"/>
  <c r="K203" i="1"/>
  <c r="U29" i="8"/>
  <c r="I130" i="1"/>
  <c r="U22" i="8"/>
  <c r="I149" i="1"/>
  <c r="U24" i="8"/>
  <c r="I171" i="1"/>
  <c r="U26" i="8"/>
  <c r="K193" i="1"/>
  <c r="U28" i="8"/>
  <c r="K123" i="1"/>
  <c r="U21" i="8"/>
  <c r="I173" i="1"/>
  <c r="I157" i="1"/>
  <c r="I187" i="1"/>
  <c r="I191" i="1"/>
  <c r="I189" i="1"/>
  <c r="I193" i="1"/>
  <c r="I190" i="1"/>
  <c r="I188" i="1"/>
  <c r="I192" i="1"/>
  <c r="I177" i="1"/>
  <c r="I180" i="1"/>
  <c r="I181" i="1"/>
  <c r="I178" i="1"/>
  <c r="I182" i="1"/>
  <c r="I179" i="1"/>
  <c r="I183" i="1"/>
  <c r="I168" i="1"/>
  <c r="I172" i="1"/>
  <c r="I169" i="1"/>
  <c r="I170" i="1"/>
  <c r="I167" i="1"/>
  <c r="I158" i="1"/>
  <c r="I161" i="1"/>
  <c r="I163" i="1"/>
  <c r="I162" i="1"/>
  <c r="I154" i="1"/>
  <c r="I159" i="1"/>
  <c r="I160" i="1"/>
  <c r="I150" i="1"/>
  <c r="I153" i="1"/>
  <c r="I147" i="1"/>
  <c r="I151" i="1"/>
  <c r="I148" i="1"/>
  <c r="I152" i="1"/>
  <c r="I139" i="1"/>
  <c r="I143" i="1"/>
  <c r="I141" i="1"/>
  <c r="I137" i="1"/>
  <c r="I142" i="1"/>
  <c r="I138" i="1"/>
  <c r="I140" i="1"/>
  <c r="I123" i="1"/>
  <c r="I120" i="1"/>
  <c r="I131" i="1"/>
  <c r="I127" i="1"/>
  <c r="I126" i="1" s="1"/>
  <c r="I133" i="1"/>
  <c r="I128" i="1"/>
  <c r="I132" i="1"/>
  <c r="I129" i="1"/>
  <c r="I117" i="1"/>
  <c r="I114" i="1" s="1"/>
  <c r="I122" i="1"/>
  <c r="I118" i="1"/>
  <c r="I121" i="1"/>
  <c r="I119" i="1"/>
  <c r="I201" i="1"/>
  <c r="I202" i="1"/>
  <c r="I203" i="1"/>
  <c r="I197" i="1"/>
  <c r="I198" i="1"/>
  <c r="I199" i="1"/>
  <c r="I200" i="1"/>
  <c r="C203" i="1"/>
  <c r="C198" i="1"/>
  <c r="C199" i="1"/>
  <c r="C193" i="1"/>
  <c r="C188" i="1"/>
  <c r="C189" i="1"/>
  <c r="C183" i="1"/>
  <c r="C178" i="1"/>
  <c r="C179" i="1"/>
  <c r="C169" i="1"/>
  <c r="K173" i="1"/>
  <c r="C173" i="1"/>
  <c r="C168" i="1"/>
  <c r="C163" i="1"/>
  <c r="C158" i="1"/>
  <c r="C159" i="1"/>
  <c r="C149" i="1"/>
  <c r="K153" i="1"/>
  <c r="C153" i="1"/>
  <c r="C148" i="1"/>
  <c r="C143" i="1"/>
  <c r="C138" i="1"/>
  <c r="C139" i="1"/>
  <c r="C129" i="1"/>
  <c r="K133" i="1"/>
  <c r="C133" i="1"/>
  <c r="C128" i="1"/>
  <c r="C123" i="1"/>
  <c r="C118" i="1"/>
  <c r="C119" i="1"/>
  <c r="J225" i="1"/>
  <c r="BW2" i="10" s="1"/>
  <c r="J223" i="1"/>
  <c r="BV2" i="10" s="1"/>
  <c r="R10" i="8" l="1"/>
  <c r="I196" i="1"/>
  <c r="I134" i="1"/>
  <c r="I176" i="1"/>
  <c r="I156" i="1"/>
  <c r="I186" i="1"/>
  <c r="J96" i="11"/>
  <c r="A96" i="11" s="1"/>
  <c r="I155" i="1"/>
  <c r="I136" i="1"/>
  <c r="I185" i="1"/>
  <c r="I184" i="1"/>
  <c r="I174" i="1"/>
  <c r="I175" i="1"/>
  <c r="I166" i="1"/>
  <c r="I165" i="1"/>
  <c r="I164" i="1"/>
  <c r="I144" i="1"/>
  <c r="I146" i="1"/>
  <c r="I145" i="1"/>
  <c r="I135" i="1"/>
  <c r="I124" i="1"/>
  <c r="I125" i="1"/>
  <c r="I115" i="1"/>
  <c r="I116" i="1"/>
  <c r="I195" i="1"/>
  <c r="I194" i="1"/>
  <c r="C202" i="1"/>
  <c r="D200" i="1"/>
  <c r="D201" i="1"/>
  <c r="D199" i="1"/>
  <c r="D190" i="1"/>
  <c r="D191" i="1"/>
  <c r="D189" i="1"/>
  <c r="C192" i="1"/>
  <c r="D181" i="1"/>
  <c r="D179" i="1"/>
  <c r="C182" i="1"/>
  <c r="D180" i="1"/>
  <c r="D171" i="1"/>
  <c r="D169" i="1"/>
  <c r="C172" i="1"/>
  <c r="D170" i="1"/>
  <c r="C162" i="1"/>
  <c r="D160" i="1"/>
  <c r="D161" i="1"/>
  <c r="D159" i="1"/>
  <c r="D151" i="1"/>
  <c r="D149" i="1"/>
  <c r="C152" i="1"/>
  <c r="D150" i="1"/>
  <c r="C142" i="1"/>
  <c r="D141" i="1"/>
  <c r="D139" i="1"/>
  <c r="D140" i="1"/>
  <c r="D131" i="1"/>
  <c r="D129" i="1"/>
  <c r="C132" i="1"/>
  <c r="D130" i="1"/>
  <c r="C122" i="1"/>
  <c r="D120" i="1"/>
  <c r="D121" i="1"/>
  <c r="D119" i="1"/>
  <c r="H57" i="1"/>
  <c r="H52" i="1"/>
  <c r="H51" i="1"/>
  <c r="J154" i="1" l="1"/>
  <c r="J134" i="1"/>
  <c r="J194" i="1"/>
  <c r="J184" i="1"/>
  <c r="J144" i="1"/>
  <c r="J164" i="1"/>
  <c r="J174" i="1"/>
  <c r="J104" i="11"/>
  <c r="A104" i="11" s="1"/>
  <c r="J124" i="1"/>
  <c r="J114" i="1"/>
  <c r="I51" i="1"/>
  <c r="R24" i="8"/>
  <c r="H104" i="1"/>
  <c r="H113" i="1"/>
  <c r="DA2" i="10" s="1"/>
  <c r="D75" i="1"/>
  <c r="H58" i="1"/>
  <c r="J57" i="1" s="1"/>
  <c r="F46" i="1"/>
  <c r="C46" i="1"/>
  <c r="H25" i="1"/>
  <c r="H26" i="1"/>
  <c r="H27" i="1"/>
  <c r="H24" i="1"/>
  <c r="H50" i="1"/>
  <c r="H31" i="1"/>
  <c r="I34" i="1" s="1"/>
  <c r="J20" i="1"/>
  <c r="J21" i="1"/>
  <c r="J22" i="1"/>
  <c r="J23" i="1"/>
  <c r="J19" i="1"/>
  <c r="J18" i="1"/>
  <c r="J4" i="1"/>
  <c r="J5" i="1"/>
  <c r="H34" i="1" l="1"/>
  <c r="I25" i="1"/>
  <c r="F25" i="1" s="1"/>
  <c r="J75" i="1"/>
  <c r="F75" i="1" s="1"/>
  <c r="BT2" i="10"/>
  <c r="BU2" i="10"/>
  <c r="I32" i="1"/>
  <c r="Y2" i="10"/>
  <c r="Z2" i="10"/>
  <c r="AA2" i="10"/>
  <c r="AB2" i="10"/>
  <c r="B51" i="1"/>
  <c r="AL2" i="10"/>
  <c r="AR2" i="10"/>
  <c r="AN2" i="10"/>
  <c r="AM2" i="10"/>
  <c r="AP2" i="10"/>
  <c r="AO2" i="10"/>
  <c r="AQ2" i="10"/>
  <c r="K113" i="1"/>
  <c r="I113" i="1"/>
  <c r="C109" i="1"/>
  <c r="C113" i="1"/>
  <c r="I107" i="1"/>
  <c r="F52" i="1"/>
  <c r="O22" i="8"/>
  <c r="R27" i="8"/>
  <c r="R21" i="8"/>
  <c r="R28" i="8"/>
  <c r="O29" i="8"/>
  <c r="R29" i="8"/>
  <c r="O26" i="8"/>
  <c r="R26" i="8"/>
  <c r="R25" i="8"/>
  <c r="R23" i="8"/>
  <c r="R22" i="8"/>
  <c r="O21" i="8"/>
  <c r="I112" i="1"/>
  <c r="I109" i="1"/>
  <c r="I110" i="1"/>
  <c r="I111" i="1"/>
  <c r="I108" i="1"/>
  <c r="J51" i="1"/>
  <c r="I33" i="1"/>
  <c r="I24" i="1"/>
  <c r="J24" i="1" s="1"/>
  <c r="B52" i="1"/>
  <c r="B33" i="1"/>
  <c r="B32" i="1"/>
  <c r="F34" i="1" l="1"/>
  <c r="H54" i="1"/>
  <c r="R20" i="8"/>
  <c r="H53" i="1"/>
  <c r="F24" i="1"/>
  <c r="I106" i="1"/>
  <c r="I105" i="1"/>
  <c r="I104" i="1"/>
  <c r="O23" i="8"/>
  <c r="O28" i="8"/>
  <c r="O27" i="8"/>
  <c r="O24" i="8"/>
  <c r="O25" i="8"/>
  <c r="H56" i="1"/>
  <c r="I54" i="1" s="1"/>
  <c r="J54" i="1" s="1"/>
  <c r="H55" i="1"/>
  <c r="B53" i="1"/>
  <c r="J31" i="1"/>
  <c r="B34" i="1"/>
  <c r="J104" i="1" l="1"/>
  <c r="F54" i="1"/>
  <c r="I53" i="1"/>
  <c r="F53" i="1" s="1"/>
  <c r="J53" i="1" l="1"/>
  <c r="F25" i="3" l="1"/>
  <c r="G25" i="3"/>
  <c r="H32" i="1"/>
  <c r="F33" i="1" s="1"/>
  <c r="H25" i="3" l="1"/>
  <c r="J3" i="1" l="1"/>
  <c r="J227" i="1" s="1"/>
  <c r="B2" i="10"/>
  <c r="O20" i="8"/>
  <c r="G35" i="11" l="1"/>
  <c r="G87" i="11"/>
  <c r="G53" i="11"/>
  <c r="G103" i="11"/>
  <c r="G111" i="11"/>
  <c r="G77" i="11"/>
  <c r="G45" i="11"/>
  <c r="G69" i="11"/>
  <c r="G61" i="11"/>
  <c r="KU2" i="11"/>
  <c r="JG2" i="11"/>
  <c r="HS2" i="11"/>
  <c r="KK2" i="11"/>
  <c r="IW2" i="11"/>
  <c r="HI2" i="11"/>
  <c r="KA2" i="11"/>
  <c r="IM2" i="11"/>
  <c r="JQ2" i="11"/>
  <c r="IC2" i="11"/>
  <c r="G107" i="11"/>
  <c r="D105" i="11"/>
  <c r="G101" i="11"/>
  <c r="D102" i="11"/>
  <c r="G95" i="11"/>
  <c r="G91" i="11"/>
  <c r="D89" i="11"/>
  <c r="G85" i="11"/>
  <c r="D86" i="11"/>
  <c r="G73" i="11"/>
  <c r="D71" i="11"/>
  <c r="G67" i="11"/>
  <c r="D68" i="11"/>
  <c r="G57" i="11"/>
  <c r="D55" i="11"/>
  <c r="G51" i="11"/>
  <c r="D52" i="11"/>
  <c r="G41" i="11"/>
  <c r="D39" i="11"/>
  <c r="G33" i="11"/>
  <c r="D34" i="11"/>
  <c r="G110" i="11"/>
  <c r="D111" i="11"/>
  <c r="D104" i="11"/>
  <c r="G100" i="11"/>
  <c r="D98" i="11"/>
  <c r="G94" i="11"/>
  <c r="D95" i="11"/>
  <c r="D88" i="11"/>
  <c r="G84" i="11"/>
  <c r="D82" i="11"/>
  <c r="G76" i="11"/>
  <c r="D77" i="11"/>
  <c r="D70" i="11"/>
  <c r="G66" i="11"/>
  <c r="D64" i="11"/>
  <c r="G60" i="11"/>
  <c r="D61" i="11"/>
  <c r="D54" i="11"/>
  <c r="G50" i="11"/>
  <c r="D48" i="11"/>
  <c r="G44" i="11"/>
  <c r="D45" i="11"/>
  <c r="D38" i="11"/>
  <c r="G32" i="11"/>
  <c r="D30" i="11"/>
  <c r="D110" i="11"/>
  <c r="G99" i="11"/>
  <c r="G93" i="11"/>
  <c r="D81" i="11"/>
  <c r="D76" i="11"/>
  <c r="G65" i="11"/>
  <c r="G59" i="11"/>
  <c r="D47" i="11"/>
  <c r="D44" i="11"/>
  <c r="G31" i="11"/>
  <c r="D94" i="11"/>
  <c r="G75" i="11"/>
  <c r="D63" i="11"/>
  <c r="G49" i="11"/>
  <c r="D106" i="11"/>
  <c r="D103" i="11"/>
  <c r="G92" i="11"/>
  <c r="G86" i="11"/>
  <c r="D80" i="11"/>
  <c r="D72" i="11"/>
  <c r="D69" i="11"/>
  <c r="G58" i="11"/>
  <c r="G52" i="11"/>
  <c r="D46" i="11"/>
  <c r="D40" i="11"/>
  <c r="D35" i="11"/>
  <c r="G109" i="11"/>
  <c r="D97" i="11"/>
  <c r="G83" i="11"/>
  <c r="D60" i="11"/>
  <c r="G43" i="11"/>
  <c r="D29" i="11"/>
  <c r="D96" i="11"/>
  <c r="G68" i="11"/>
  <c r="G42" i="11"/>
  <c r="D90" i="11"/>
  <c r="D62" i="11"/>
  <c r="G34" i="11"/>
  <c r="G108" i="11"/>
  <c r="D87" i="11"/>
  <c r="D56" i="11"/>
  <c r="D28" i="11"/>
  <c r="G102" i="11"/>
  <c r="G74" i="11"/>
  <c r="D53" i="11"/>
  <c r="B55" i="1"/>
  <c r="K28" i="11" l="1"/>
  <c r="B56" i="1"/>
  <c r="B54" i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3" i="3"/>
  <c r="G2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K62" i="11" l="1"/>
  <c r="K104" i="11"/>
  <c r="L104" i="11" s="1"/>
  <c r="K46" i="11"/>
  <c r="K70" i="11"/>
  <c r="K88" i="11"/>
  <c r="K38" i="11"/>
  <c r="K80" i="11"/>
  <c r="K54" i="11"/>
  <c r="K96" i="11"/>
  <c r="H24" i="3"/>
  <c r="L12" i="11" l="1"/>
  <c r="A13" i="11" s="1"/>
  <c r="L10" i="11"/>
  <c r="A11" i="11" s="1"/>
  <c r="L8" i="11"/>
  <c r="A9" i="11" s="1"/>
  <c r="L96" i="11"/>
  <c r="A102" i="11" s="1"/>
  <c r="L80" i="11"/>
  <c r="A86" i="11" s="1"/>
  <c r="L46" i="11"/>
  <c r="A52" i="11" s="1"/>
  <c r="L28" i="11"/>
  <c r="A34" i="11" s="1"/>
  <c r="L38" i="11"/>
  <c r="A44" i="11" s="1"/>
  <c r="L54" i="11"/>
  <c r="A60" i="11" s="1"/>
  <c r="L70" i="11"/>
  <c r="A76" i="11" s="1"/>
  <c r="L88" i="11"/>
  <c r="A94" i="11" s="1"/>
  <c r="L62" i="11"/>
  <c r="A68" i="11" s="1"/>
  <c r="A110" i="11"/>
  <c r="L18" i="11"/>
  <c r="A19" i="11" s="1"/>
  <c r="L6" i="11"/>
  <c r="A7" i="11" s="1"/>
  <c r="C112" i="1"/>
  <c r="D110" i="1"/>
  <c r="D109" i="1"/>
  <c r="D111" i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3" i="3"/>
  <c r="H6" i="3"/>
  <c r="F9" i="1" l="1"/>
  <c r="F15" i="10"/>
  <c r="F13" i="10"/>
  <c r="F12" i="10"/>
  <c r="F14" i="10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</calcChain>
</file>

<file path=xl/sharedStrings.xml><?xml version="1.0" encoding="utf-8"?>
<sst xmlns="http://schemas.openxmlformats.org/spreadsheetml/2006/main" count="1099" uniqueCount="571">
  <si>
    <t>編成</t>
    <rPh sb="0" eb="2">
      <t>ヘンセイ</t>
    </rPh>
    <phoneticPr fontId="1"/>
  </si>
  <si>
    <t>小編成</t>
    <rPh sb="0" eb="3">
      <t>ショウヘンセイ</t>
    </rPh>
    <phoneticPr fontId="1"/>
  </si>
  <si>
    <t>中編成</t>
    <rPh sb="0" eb="1">
      <t>チュウ</t>
    </rPh>
    <rPh sb="1" eb="3">
      <t>ヘンセイ</t>
    </rPh>
    <phoneticPr fontId="1"/>
  </si>
  <si>
    <t>大編成</t>
    <rPh sb="0" eb="3">
      <t>ダイヘンセイ</t>
    </rPh>
    <phoneticPr fontId="1"/>
  </si>
  <si>
    <t>出場団体名</t>
    <rPh sb="0" eb="2">
      <t>シュツジョウ</t>
    </rPh>
    <rPh sb="2" eb="4">
      <t>ダンタイ</t>
    </rPh>
    <rPh sb="4" eb="5">
      <t>メイ</t>
    </rPh>
    <phoneticPr fontId="1"/>
  </si>
  <si>
    <t>関東大会 構成</t>
    <rPh sb="0" eb="2">
      <t>カントウ</t>
    </rPh>
    <rPh sb="2" eb="4">
      <t>タイカイ</t>
    </rPh>
    <rPh sb="5" eb="7">
      <t>コウセイ</t>
    </rPh>
    <phoneticPr fontId="1"/>
  </si>
  <si>
    <t>関東大会 編成</t>
    <rPh sb="0" eb="2">
      <t>カントウ</t>
    </rPh>
    <rPh sb="2" eb="4">
      <t>タイカイ</t>
    </rPh>
    <rPh sb="5" eb="7">
      <t>ヘンセイ</t>
    </rPh>
    <phoneticPr fontId="1"/>
  </si>
  <si>
    <t>引率者上限</t>
    <rPh sb="0" eb="3">
      <t>インソツシャ</t>
    </rPh>
    <rPh sb="3" eb="5">
      <t>ジョウゲン</t>
    </rPh>
    <phoneticPr fontId="1"/>
  </si>
  <si>
    <t>補助スタッフ上限</t>
    <rPh sb="0" eb="2">
      <t>ホジョ</t>
    </rPh>
    <rPh sb="6" eb="8">
      <t>ジョウゲン</t>
    </rPh>
    <phoneticPr fontId="1"/>
  </si>
  <si>
    <t>付添合計</t>
    <rPh sb="0" eb="2">
      <t>ツキソイ</t>
    </rPh>
    <rPh sb="2" eb="4">
      <t>ゴウケイ</t>
    </rPh>
    <phoneticPr fontId="1"/>
  </si>
  <si>
    <t>団体名フリガナ</t>
    <rPh sb="0" eb="2">
      <t>ダンタイ</t>
    </rPh>
    <rPh sb="2" eb="3">
      <t>メイ</t>
    </rPh>
    <phoneticPr fontId="1"/>
  </si>
  <si>
    <t>TEL</t>
    <phoneticPr fontId="1"/>
  </si>
  <si>
    <t>FAX</t>
    <phoneticPr fontId="1"/>
  </si>
  <si>
    <t>部門</t>
    <rPh sb="0" eb="2">
      <t>ブモン</t>
    </rPh>
    <phoneticPr fontId="1"/>
  </si>
  <si>
    <t>―</t>
    <phoneticPr fontId="1"/>
  </si>
  <si>
    <t>補助スタッフ上限</t>
    <rPh sb="0" eb="2">
      <t>ホジョ</t>
    </rPh>
    <rPh sb="6" eb="8">
      <t>ジョウゲン</t>
    </rPh>
    <phoneticPr fontId="1"/>
  </si>
  <si>
    <t>【登録引率者&amp;補助スタッフ数】</t>
    <rPh sb="1" eb="3">
      <t>トウロク</t>
    </rPh>
    <rPh sb="3" eb="6">
      <t>インソツシャ</t>
    </rPh>
    <rPh sb="7" eb="9">
      <t>ホジョ</t>
    </rPh>
    <rPh sb="13" eb="14">
      <t>スウ</t>
    </rPh>
    <phoneticPr fontId="1"/>
  </si>
  <si>
    <t>理由</t>
    <rPh sb="0" eb="2">
      <t>リユウ</t>
    </rPh>
    <phoneticPr fontId="1"/>
  </si>
  <si>
    <t>【出場団体一覧】</t>
    <rPh sb="1" eb="3">
      <t>シュツジョウ</t>
    </rPh>
    <rPh sb="3" eb="5">
      <t>ダンタイ</t>
    </rPh>
    <rPh sb="5" eb="7">
      <t>イチラン</t>
    </rPh>
    <phoneticPr fontId="1"/>
  </si>
  <si>
    <t>使用許諾の必要が無い</t>
  </si>
  <si>
    <t>市販の楽譜を利用（証明するものを添付）</t>
  </si>
  <si>
    <t>無料</t>
  </si>
  <si>
    <t>編曲使用許諾の必要がある</t>
  </si>
  <si>
    <t>自作曲</t>
  </si>
  <si>
    <t>有料（領収証添付）</t>
  </si>
  <si>
    <t>※リストから選択して下さい</t>
  </si>
  <si>
    <t>著作権消滅</t>
  </si>
  <si>
    <t>まだ取れていない（取得予定日を記入）</t>
    <rPh sb="2" eb="3">
      <t>ト</t>
    </rPh>
    <rPh sb="9" eb="11">
      <t>シュトク</t>
    </rPh>
    <rPh sb="11" eb="14">
      <t>ヨテイビ</t>
    </rPh>
    <rPh sb="15" eb="17">
      <t>キニュウ</t>
    </rPh>
    <phoneticPr fontId="2"/>
  </si>
  <si>
    <t>音楽著作権使用許諾の有無</t>
    <phoneticPr fontId="1"/>
  </si>
  <si>
    <t>確認書の有無</t>
    <phoneticPr fontId="1"/>
  </si>
  <si>
    <t>使用料</t>
    <phoneticPr fontId="1"/>
  </si>
  <si>
    <r>
      <rPr>
        <sz val="11"/>
        <color theme="1"/>
        <rFont val="ＭＳ Ｐゴシック"/>
        <family val="3"/>
        <charset val="128"/>
      </rPr>
      <t>団体調査</t>
    </r>
    <rPh sb="0" eb="2">
      <t>ダンタイ</t>
    </rPh>
    <rPh sb="2" eb="4">
      <t>チョウサ</t>
    </rPh>
    <phoneticPr fontId="1"/>
  </si>
  <si>
    <r>
      <rPr>
        <sz val="11"/>
        <color theme="1"/>
        <rFont val="ＭＳ Ｐゴシック"/>
        <family val="3"/>
        <charset val="128"/>
      </rPr>
      <t>団体名フリガナ</t>
    </r>
    <rPh sb="0" eb="2">
      <t>ダンタイ</t>
    </rPh>
    <rPh sb="2" eb="3">
      <t>メイ</t>
    </rPh>
    <phoneticPr fontId="1"/>
  </si>
  <si>
    <r>
      <rPr>
        <sz val="11"/>
        <color theme="1"/>
        <rFont val="ＭＳ Ｐゴシック"/>
        <family val="3"/>
        <charset val="128"/>
      </rPr>
      <t>代表者</t>
    </r>
    <rPh sb="0" eb="3">
      <t>ダイヒョウシャ</t>
    </rPh>
    <phoneticPr fontId="1"/>
  </si>
  <si>
    <r>
      <rPr>
        <sz val="11"/>
        <color theme="1"/>
        <rFont val="ＭＳ Ｐゴシック"/>
        <family val="3"/>
        <charset val="128"/>
      </rPr>
      <t>役職</t>
    </r>
    <rPh sb="0" eb="2">
      <t>ヤクショク</t>
    </rPh>
    <phoneticPr fontId="1"/>
  </si>
  <si>
    <r>
      <rPr>
        <sz val="11"/>
        <color theme="1"/>
        <rFont val="ＭＳ Ｐゴシック"/>
        <family val="3"/>
        <charset val="128"/>
      </rPr>
      <t>氏名</t>
    </r>
    <phoneticPr fontId="1"/>
  </si>
  <si>
    <r>
      <rPr>
        <sz val="11"/>
        <color theme="1"/>
        <rFont val="ＭＳ Ｐゴシック"/>
        <family val="3"/>
        <charset val="128"/>
      </rPr>
      <t>団体構成</t>
    </r>
    <rPh sb="0" eb="2">
      <t>ダンタイ</t>
    </rPh>
    <rPh sb="2" eb="4">
      <t>コウセイ</t>
    </rPh>
    <phoneticPr fontId="1"/>
  </si>
  <si>
    <r>
      <rPr>
        <sz val="11"/>
        <color theme="1"/>
        <rFont val="ＭＳ Ｐゴシック"/>
        <family val="3"/>
        <charset val="128"/>
      </rPr>
      <t>部門</t>
    </r>
    <rPh sb="0" eb="2">
      <t>ブモン</t>
    </rPh>
    <phoneticPr fontId="1"/>
  </si>
  <si>
    <r>
      <rPr>
        <sz val="11"/>
        <color theme="1"/>
        <rFont val="ＭＳ Ｐゴシック"/>
        <family val="3"/>
        <charset val="128"/>
      </rPr>
      <t>構成メンバー数</t>
    </r>
    <rPh sb="0" eb="2">
      <t>コウセイ</t>
    </rPh>
    <phoneticPr fontId="1"/>
  </si>
  <si>
    <r>
      <rPr>
        <sz val="11"/>
        <color theme="1"/>
        <rFont val="ＭＳ Ｐゴシック"/>
        <family val="3"/>
        <charset val="128"/>
      </rPr>
      <t>記録撮影者</t>
    </r>
    <rPh sb="0" eb="2">
      <t>キロク</t>
    </rPh>
    <rPh sb="2" eb="5">
      <t>サツエイシャ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</si>
  <si>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1</t>
    </r>
    <phoneticPr fontId="1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</si>
  <si>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Franklin Gothic Book"/>
        <family val="2"/>
      </rPr>
      <t>2</t>
    </r>
    <r>
      <rPr>
        <sz val="11"/>
        <color theme="1"/>
        <rFont val="ＭＳ Ｐゴシック"/>
        <family val="3"/>
        <charset val="128"/>
      </rPr>
      <t>名以内）</t>
    </r>
    <rPh sb="2" eb="3">
      <t>メイ</t>
    </rPh>
    <rPh sb="3" eb="5">
      <t>イナイ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</si>
  <si>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2</t>
    </r>
    <phoneticPr fontId="1"/>
  </si>
  <si>
    <r>
      <rPr>
        <sz val="11"/>
        <color theme="1"/>
        <rFont val="ＭＳ Ｐゴシック"/>
        <family val="3"/>
        <charset val="128"/>
      </rPr>
      <t>プロップ使用</t>
    </r>
    <rPh sb="4" eb="6">
      <t>シヨウ</t>
    </rPh>
    <phoneticPr fontId="1"/>
  </si>
  <si>
    <r>
      <rPr>
        <sz val="11"/>
        <color theme="1"/>
        <rFont val="ＭＳ Ｐゴシック"/>
        <family val="3"/>
        <charset val="128"/>
      </rPr>
      <t>書類送付先</t>
    </r>
    <rPh sb="0" eb="2">
      <t>ショルイ</t>
    </rPh>
    <rPh sb="2" eb="4">
      <t>ソウフ</t>
    </rPh>
    <rPh sb="4" eb="5">
      <t>サキ</t>
    </rPh>
    <phoneticPr fontId="1"/>
  </si>
  <si>
    <r>
      <rPr>
        <sz val="11"/>
        <color theme="1"/>
        <rFont val="ＭＳ Ｐゴシック"/>
        <family val="3"/>
        <charset val="128"/>
      </rPr>
      <t>担当者名</t>
    </r>
    <rPh sb="0" eb="3">
      <t>タントウシャ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</si>
  <si>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担当者名フリガナ</t>
    </r>
    <rPh sb="0" eb="3">
      <t>タントウシャ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</si>
  <si>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送付先〒</t>
    </r>
    <rPh sb="0" eb="2">
      <t>ソウフ</t>
    </rPh>
    <rPh sb="2" eb="3">
      <t>サキ</t>
    </rPh>
    <phoneticPr fontId="1"/>
  </si>
  <si>
    <r>
      <rPr>
        <sz val="11"/>
        <color theme="1"/>
        <rFont val="ＭＳ Ｐゴシック"/>
        <family val="3"/>
        <charset val="128"/>
      </rPr>
      <t>送付先住所</t>
    </r>
    <rPh sb="0" eb="2">
      <t>ソウフ</t>
    </rPh>
    <rPh sb="2" eb="3">
      <t>サキ</t>
    </rPh>
    <rPh sb="3" eb="5">
      <t>ジュウショ</t>
    </rPh>
    <phoneticPr fontId="1"/>
  </si>
  <si>
    <r>
      <rPr>
        <sz val="11"/>
        <color theme="1"/>
        <rFont val="ＭＳ Ｐゴシック"/>
        <family val="3"/>
        <charset val="128"/>
      </rPr>
      <t>送付先宛名</t>
    </r>
    <rPh sb="0" eb="2">
      <t>ソウフ</t>
    </rPh>
    <rPh sb="2" eb="3">
      <t>サキ</t>
    </rPh>
    <rPh sb="3" eb="5">
      <t>アテナ</t>
    </rPh>
    <phoneticPr fontId="1"/>
  </si>
  <si>
    <r>
      <rPr>
        <sz val="11"/>
        <color theme="1"/>
        <rFont val="ＭＳ Ｐゴシック"/>
        <family val="3"/>
        <charset val="128"/>
      </rPr>
      <t>携帯電話</t>
    </r>
    <rPh sb="0" eb="2">
      <t>ケイタイ</t>
    </rPh>
    <rPh sb="2" eb="4">
      <t>デンワ</t>
    </rPh>
    <phoneticPr fontId="1"/>
  </si>
  <si>
    <r>
      <rPr>
        <sz val="11"/>
        <color theme="1"/>
        <rFont val="ＭＳ Ｐゴシック"/>
        <family val="3"/>
        <charset val="128"/>
      </rPr>
      <t>大会当日緊急連絡先</t>
    </r>
    <phoneticPr fontId="1"/>
  </si>
  <si>
    <r>
      <rPr>
        <sz val="11"/>
        <color theme="1"/>
        <rFont val="ＭＳ Ｐゴシック"/>
        <family val="3"/>
        <charset val="128"/>
      </rPr>
      <t>（出演者以外引率者）</t>
    </r>
    <phoneticPr fontId="1"/>
  </si>
  <si>
    <r>
      <rPr>
        <sz val="11"/>
        <color theme="1"/>
        <rFont val="ＭＳ Ｐゴシック"/>
        <family val="3"/>
        <charset val="128"/>
      </rPr>
      <t>駐車場利用台数</t>
    </r>
    <rPh sb="0" eb="2">
      <t>チュウシャ</t>
    </rPh>
    <rPh sb="2" eb="3">
      <t>ジョウ</t>
    </rPh>
    <rPh sb="3" eb="5">
      <t>リヨウ</t>
    </rPh>
    <rPh sb="5" eb="7">
      <t>ダイスウ</t>
    </rPh>
    <phoneticPr fontId="1"/>
  </si>
  <si>
    <r>
      <t>2t</t>
    </r>
    <r>
      <rPr>
        <sz val="11"/>
        <color theme="1"/>
        <rFont val="ＭＳ Ｐゴシック"/>
        <family val="3"/>
        <charset val="128"/>
      </rPr>
      <t>トラック</t>
    </r>
  </si>
  <si>
    <r>
      <t>2t</t>
    </r>
    <r>
      <rPr>
        <sz val="11"/>
        <color theme="1"/>
        <rFont val="ＭＳ Ｐゴシック"/>
        <family val="3"/>
        <charset val="128"/>
      </rPr>
      <t>ロングトラック</t>
    </r>
  </si>
  <si>
    <r>
      <t>4t</t>
    </r>
    <r>
      <rPr>
        <sz val="11"/>
        <color theme="1"/>
        <rFont val="ＭＳ Ｐゴシック"/>
        <family val="3"/>
        <charset val="128"/>
      </rPr>
      <t>トラック</t>
    </r>
  </si>
  <si>
    <r>
      <t>4t</t>
    </r>
    <r>
      <rPr>
        <sz val="11"/>
        <color theme="1"/>
        <rFont val="ＭＳ Ｐゴシック"/>
        <family val="3"/>
        <charset val="128"/>
      </rPr>
      <t>ロングトラック</t>
    </r>
  </si>
  <si>
    <r>
      <rPr>
        <sz val="11"/>
        <color theme="1"/>
        <rFont val="ＭＳ Ｐゴシック"/>
        <family val="3"/>
        <charset val="128"/>
      </rPr>
      <t>その他</t>
    </r>
    <phoneticPr fontId="1"/>
  </si>
  <si>
    <r>
      <rPr>
        <sz val="11"/>
        <color theme="1"/>
        <rFont val="ＭＳ Ｐゴシック"/>
        <family val="3"/>
        <charset val="128"/>
      </rPr>
      <t>中型バス（長さ</t>
    </r>
    <r>
      <rPr>
        <sz val="11"/>
        <color theme="1"/>
        <rFont val="Franklin Gothic Book"/>
        <family val="2"/>
      </rPr>
      <t>7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Franklin Gothic Book"/>
        <family val="2"/>
      </rPr>
      <t>9m</t>
    </r>
    <r>
      <rPr>
        <sz val="11"/>
        <color theme="1"/>
        <rFont val="ＭＳ Ｐゴシック"/>
        <family val="3"/>
        <charset val="128"/>
      </rPr>
      <t>）</t>
    </r>
  </si>
  <si>
    <r>
      <rPr>
        <sz val="11"/>
        <color theme="1"/>
        <rFont val="ＭＳ Ｐゴシック"/>
        <family val="3"/>
        <charset val="128"/>
      </rPr>
      <t>大型バス（長さ</t>
    </r>
    <r>
      <rPr>
        <sz val="11"/>
        <color theme="1"/>
        <rFont val="Franklin Gothic Book"/>
        <family val="2"/>
      </rPr>
      <t>9m</t>
    </r>
    <r>
      <rPr>
        <sz val="11"/>
        <color theme="1"/>
        <rFont val="ＭＳ Ｐゴシック"/>
        <family val="3"/>
        <charset val="128"/>
      </rPr>
      <t>以上）</t>
    </r>
  </si>
  <si>
    <r>
      <rPr>
        <sz val="11"/>
        <color theme="1"/>
        <rFont val="ＭＳ Ｐゴシック"/>
        <family val="3"/>
        <charset val="128"/>
      </rPr>
      <t>プログラム掲載項目</t>
    </r>
    <rPh sb="5" eb="7">
      <t>ケイサイ</t>
    </rPh>
    <rPh sb="7" eb="9">
      <t>コウモク</t>
    </rPh>
    <phoneticPr fontId="1"/>
  </si>
  <si>
    <r>
      <rPr>
        <sz val="11"/>
        <color theme="1"/>
        <rFont val="ＭＳ Ｐゴシック"/>
        <family val="3"/>
        <charset val="128"/>
      </rPr>
      <t>演目〈テーマ〉</t>
    </r>
    <rPh sb="0" eb="2">
      <t>エンモク</t>
    </rPh>
    <phoneticPr fontId="1"/>
  </si>
  <si>
    <r>
      <rPr>
        <sz val="11"/>
        <color theme="1"/>
        <rFont val="ＭＳ Ｐゴシック"/>
        <family val="3"/>
        <charset val="128"/>
      </rPr>
      <t>演目〈テーマ〉フリガナ</t>
    </r>
    <rPh sb="0" eb="2">
      <t>エンモク</t>
    </rPh>
    <phoneticPr fontId="1"/>
  </si>
  <si>
    <r>
      <rPr>
        <sz val="11"/>
        <color theme="1"/>
        <rFont val="ＭＳ Ｐゴシック"/>
        <family val="3"/>
        <charset val="128"/>
      </rPr>
      <t>役職</t>
    </r>
    <rPh sb="0" eb="2">
      <t>ヤクショク</t>
    </rPh>
    <phoneticPr fontId="1"/>
  </si>
  <si>
    <r>
      <rPr>
        <sz val="11"/>
        <color theme="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</si>
  <si>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9"/>
        <color theme="1"/>
        <rFont val="ＭＳ Ｐゴシック"/>
        <family val="3"/>
        <charset val="128"/>
      </rPr>
      <t>所属長・理事長・学校長・顧問・指導者・指揮者・ドラムメジャー・部長</t>
    </r>
    <r>
      <rPr>
        <sz val="9"/>
        <color theme="1"/>
        <rFont val="Franklin Gothic Book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など</t>
    </r>
    <phoneticPr fontId="1"/>
  </si>
  <si>
    <r>
      <rPr>
        <sz val="11"/>
        <color theme="1"/>
        <rFont val="ＭＳ Ｐゴシック"/>
        <family val="3"/>
        <charset val="128"/>
      </rPr>
      <t>使用楽曲名</t>
    </r>
    <rPh sb="0" eb="2">
      <t>シヨウ</t>
    </rPh>
    <rPh sb="2" eb="4">
      <t>ガッキョク</t>
    </rPh>
    <rPh sb="4" eb="5">
      <t>メイ</t>
    </rPh>
    <phoneticPr fontId="1"/>
  </si>
  <si>
    <t>その他の連絡先</t>
  </si>
  <si>
    <t>連絡先</t>
    <rPh sb="0" eb="3">
      <t>レンラクサキ</t>
    </rPh>
    <phoneticPr fontId="1"/>
  </si>
  <si>
    <t>口頭で確認（下欄に入力）</t>
    <rPh sb="6" eb="7">
      <t>シタ</t>
    </rPh>
    <phoneticPr fontId="1"/>
  </si>
  <si>
    <t>その他（下欄に入力）</t>
    <rPh sb="4" eb="5">
      <t>シタ</t>
    </rPh>
    <phoneticPr fontId="1"/>
  </si>
  <si>
    <r>
      <t>1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</si>
  <si>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t>プログラム校正責任者</t>
    <rPh sb="5" eb="7">
      <t>コウセイ</t>
    </rPh>
    <rPh sb="7" eb="10">
      <t>セキニンシャ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</si>
  <si>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</si>
  <si>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3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</si>
  <si>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4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</si>
  <si>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5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</si>
  <si>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6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</si>
  <si>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7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</si>
  <si>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8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</si>
  <si>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9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</si>
  <si>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10</t>
    </r>
    <r>
      <rPr>
        <sz val="11"/>
        <color theme="1"/>
        <rFont val="ＭＳ Ｐゴシック"/>
        <family val="3"/>
        <charset val="128"/>
      </rPr>
      <t>曲目</t>
    </r>
    <rPh sb="2" eb="3">
      <t>キョク</t>
    </rPh>
    <rPh sb="3" eb="4">
      <t>メ</t>
    </rPh>
    <phoneticPr fontId="1"/>
  </si>
  <si>
    <t>データ【JPEG】＋プリントアウト</t>
  </si>
  <si>
    <t>写真</t>
    <rPh sb="0" eb="2">
      <t>シャシン</t>
    </rPh>
    <phoneticPr fontId="1"/>
  </si>
  <si>
    <r>
      <rPr>
        <sz val="11"/>
        <color rgb="FF002060"/>
        <rFont val="ＭＳ Ｐゴシック"/>
        <family val="3"/>
        <charset val="128"/>
      </rPr>
      <t>・集合写真もしくは演技写真をご提出下さい｡</t>
    </r>
  </si>
  <si>
    <r>
      <rPr>
        <sz val="11"/>
        <color rgb="FF002060"/>
        <rFont val="ＭＳ Ｐゴシック"/>
        <family val="3"/>
        <charset val="128"/>
      </rPr>
      <t>　提出後の写真の差し替えは出来ません。</t>
    </r>
  </si>
  <si>
    <r>
      <rPr>
        <sz val="11"/>
        <color rgb="FF002060"/>
        <rFont val="ＭＳ Ｐゴシック"/>
        <family val="3"/>
        <charset val="128"/>
      </rPr>
      <t>・個人の特定できる写真を使用する場合は、その個人にプログラムへの</t>
    </r>
  </si>
  <si>
    <r>
      <rPr>
        <sz val="11"/>
        <color rgb="FF002060"/>
        <rFont val="ＭＳ Ｐゴシック"/>
        <family val="3"/>
        <charset val="128"/>
      </rPr>
      <t>　写真掲載の承諾を得た上でご提出をお願いします｡</t>
    </r>
  </si>
  <si>
    <r>
      <rPr>
        <sz val="11"/>
        <color rgb="FF002060"/>
        <rFont val="ＭＳ Ｐゴシック"/>
        <family val="3"/>
        <charset val="128"/>
      </rPr>
      <t>・掲載する写真は１点です。複数枚のご提出は間違いの基になります。</t>
    </r>
  </si>
  <si>
    <t>・お預かりいたしました写真（データ・プリントアウト・原本）の返却は</t>
    <phoneticPr fontId="1"/>
  </si>
  <si>
    <t>　いたしません。</t>
    <phoneticPr fontId="1"/>
  </si>
  <si>
    <t>使用の有無</t>
    <rPh sb="0" eb="2">
      <t>シヨウ</t>
    </rPh>
    <rPh sb="3" eb="5">
      <t>ウム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</si>
  <si>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</si>
  <si>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</si>
  <si>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判定</t>
    <rPh sb="0" eb="2">
      <t>ハンテイ</t>
    </rPh>
    <phoneticPr fontId="1"/>
  </si>
  <si>
    <r>
      <rPr>
        <b/>
        <sz val="11"/>
        <color rgb="FFFF0000"/>
        <rFont val="ＭＳ Ｐゴシック"/>
        <family val="3"/>
        <charset val="128"/>
      </rPr>
      <t>（半角英数字で入力）（ハイフン不要）</t>
    </r>
    <rPh sb="1" eb="3">
      <t>ハンカク</t>
    </rPh>
    <rPh sb="3" eb="6">
      <t>エイスウジ</t>
    </rPh>
    <rPh sb="7" eb="9">
      <t>ニュウリョク</t>
    </rPh>
    <rPh sb="15" eb="17">
      <t>フヨウ</t>
    </rPh>
    <phoneticPr fontId="1"/>
  </si>
  <si>
    <t>生写真</t>
    <rPh sb="0" eb="1">
      <t>ナマ</t>
    </rPh>
    <rPh sb="1" eb="3">
      <t>ジャシン</t>
    </rPh>
    <phoneticPr fontId="1"/>
  </si>
  <si>
    <t>生写真の場合　</t>
    <rPh sb="0" eb="1">
      <t>ナマ</t>
    </rPh>
    <rPh sb="1" eb="3">
      <t>ジャシン</t>
    </rPh>
    <phoneticPr fontId="1"/>
  </si>
  <si>
    <t>団体コメント</t>
    <rPh sb="0" eb="2">
      <t>ダンタイ</t>
    </rPh>
    <phoneticPr fontId="1"/>
  </si>
  <si>
    <t>（500字以内）</t>
    <rPh sb="4" eb="5">
      <t>ジ</t>
    </rPh>
    <rPh sb="5" eb="7">
      <t>イナイ</t>
    </rPh>
    <phoneticPr fontId="1"/>
  </si>
  <si>
    <t>改行する時は、
Alt＋Enter を押してください。</t>
    <rPh sb="0" eb="2">
      <t>カイギョウ</t>
    </rPh>
    <rPh sb="4" eb="5">
      <t>トキ</t>
    </rPh>
    <rPh sb="19" eb="20">
      <t>オ</t>
    </rPh>
    <phoneticPr fontId="1"/>
  </si>
  <si>
    <t>文字数</t>
    <rPh sb="0" eb="3">
      <t>モジスウ</t>
    </rPh>
    <phoneticPr fontId="1"/>
  </si>
  <si>
    <t>字</t>
    <rPh sb="0" eb="1">
      <t>ジ</t>
    </rPh>
    <phoneticPr fontId="1"/>
  </si>
  <si>
    <r>
      <rPr>
        <sz val="12"/>
        <rFont val="ＭＳ Ｐゴシック"/>
        <family val="3"/>
        <charset val="128"/>
      </rPr>
      <t>●</t>
    </r>
    <phoneticPr fontId="36"/>
  </si>
  <si>
    <r>
      <rPr>
        <sz val="12"/>
        <rFont val="ＭＳ Ｐゴシック"/>
        <family val="3"/>
        <charset val="128"/>
      </rPr>
      <t>実施要項をよく読み、間違いのないように入力してください。</t>
    </r>
    <rPh sb="0" eb="2">
      <t>ジッシ</t>
    </rPh>
    <rPh sb="2" eb="4">
      <t>ヨウコウ</t>
    </rPh>
    <rPh sb="7" eb="8">
      <t>ヨ</t>
    </rPh>
    <rPh sb="10" eb="12">
      <t>マチガ</t>
    </rPh>
    <rPh sb="19" eb="21">
      <t>ニュウリョク</t>
    </rPh>
    <phoneticPr fontId="36"/>
  </si>
  <si>
    <r>
      <rPr>
        <sz val="12"/>
        <rFont val="ＭＳ Ｐゴシック"/>
        <family val="3"/>
        <charset val="128"/>
      </rPr>
      <t>このデータは、</t>
    </r>
    <r>
      <rPr>
        <sz val="12"/>
        <color rgb="FFFF0000"/>
        <rFont val="Franklin Gothic Book"/>
        <family val="2"/>
      </rPr>
      <t>Microsoft Excel 2010</t>
    </r>
    <r>
      <rPr>
        <sz val="12"/>
        <rFont val="ＭＳ Ｐゴシック"/>
        <family val="3"/>
        <charset val="128"/>
      </rPr>
      <t>で作成されています。</t>
    </r>
    <rPh sb="28" eb="30">
      <t>サクセイ</t>
    </rPh>
    <phoneticPr fontId="36"/>
  </si>
  <si>
    <r>
      <rPr>
        <u/>
        <sz val="12"/>
        <rFont val="Franklin Gothic Book"/>
        <family val="2"/>
      </rPr>
      <t>Mac</t>
    </r>
    <r>
      <rPr>
        <u/>
        <sz val="12"/>
        <rFont val="ＭＳ Ｐゴシック"/>
        <family val="3"/>
        <charset val="128"/>
      </rPr>
      <t>や他のソフトを利用した場合</t>
    </r>
    <r>
      <rPr>
        <sz val="12"/>
        <rFont val="ＭＳ Ｐゴシック"/>
        <family val="3"/>
        <charset val="128"/>
      </rPr>
      <t>、予期せぬ結果になる可能性がございますのでご注意ください。</t>
    </r>
    <rPh sb="4" eb="5">
      <t>タ</t>
    </rPh>
    <rPh sb="10" eb="12">
      <t>リヨウ</t>
    </rPh>
    <rPh sb="14" eb="16">
      <t>バアイ</t>
    </rPh>
    <rPh sb="17" eb="19">
      <t>ヨキ</t>
    </rPh>
    <rPh sb="21" eb="23">
      <t>ケッカ</t>
    </rPh>
    <rPh sb="26" eb="29">
      <t>カノウセイ</t>
    </rPh>
    <rPh sb="38" eb="40">
      <t>チュウイ</t>
    </rPh>
    <phoneticPr fontId="36"/>
  </si>
  <si>
    <t>●</t>
    <phoneticPr fontId="36"/>
  </si>
  <si>
    <t>以下の手順に従い、ご提出ください。</t>
    <rPh sb="0" eb="2">
      <t>イカ</t>
    </rPh>
    <rPh sb="3" eb="5">
      <t>テジュン</t>
    </rPh>
    <rPh sb="6" eb="7">
      <t>シタガ</t>
    </rPh>
    <rPh sb="10" eb="12">
      <t>テイシュツ</t>
    </rPh>
    <phoneticPr fontId="36"/>
  </si>
  <si>
    <t>　★　参加申込書　提出手順</t>
    <rPh sb="3" eb="5">
      <t>サンカ</t>
    </rPh>
    <rPh sb="5" eb="8">
      <t>モウシコミショ</t>
    </rPh>
    <rPh sb="9" eb="11">
      <t>テイシュツ</t>
    </rPh>
    <rPh sb="11" eb="13">
      <t>テジュン</t>
    </rPh>
    <phoneticPr fontId="36"/>
  </si>
  <si>
    <t>.</t>
    <phoneticPr fontId="36"/>
  </si>
  <si>
    <t>このファイルを、任意の場所へ、団体名で保存してください。</t>
    <rPh sb="8" eb="10">
      <t>ニンイ</t>
    </rPh>
    <rPh sb="11" eb="13">
      <t>バショ</t>
    </rPh>
    <rPh sb="15" eb="17">
      <t>ダンタイ</t>
    </rPh>
    <rPh sb="17" eb="18">
      <t>メイ</t>
    </rPh>
    <rPh sb="19" eb="21">
      <t>ホゾン</t>
    </rPh>
    <phoneticPr fontId="36"/>
  </si>
  <si>
    <t>※　入力の際、各シートのセルの移動などの操作は、リンクが壊れる恐れがございますのでご注意ください。</t>
    <rPh sb="2" eb="4">
      <t>ニュウリョク</t>
    </rPh>
    <rPh sb="5" eb="6">
      <t>サイ</t>
    </rPh>
    <rPh sb="7" eb="8">
      <t>カク</t>
    </rPh>
    <rPh sb="15" eb="17">
      <t>イドウ</t>
    </rPh>
    <rPh sb="20" eb="22">
      <t>ソウサ</t>
    </rPh>
    <rPh sb="28" eb="29">
      <t>コワ</t>
    </rPh>
    <rPh sb="31" eb="32">
      <t>オソ</t>
    </rPh>
    <rPh sb="42" eb="44">
      <t>チュウイ</t>
    </rPh>
    <phoneticPr fontId="36"/>
  </si>
  <si>
    <r>
      <rPr>
        <b/>
        <sz val="12"/>
        <rFont val="ＭＳ Ｐゴシック"/>
        <family val="3"/>
        <charset val="128"/>
      </rPr>
      <t>『</t>
    </r>
    <r>
      <rPr>
        <b/>
        <sz val="12"/>
        <rFont val="Franklin Gothic Book"/>
        <family val="2"/>
      </rPr>
      <t>2</t>
    </r>
    <r>
      <rPr>
        <b/>
        <sz val="12"/>
        <rFont val="ＭＳ Ｐゴシック"/>
        <family val="3"/>
        <charset val="128"/>
      </rPr>
      <t>．団体調査シート』</t>
    </r>
    <r>
      <rPr>
        <sz val="12"/>
        <rFont val="ＭＳ Ｐゴシック"/>
        <family val="3"/>
        <charset val="128"/>
      </rPr>
      <t>シートに、必要事項を入力してください。</t>
    </r>
    <rPh sb="3" eb="5">
      <t>ダンタイ</t>
    </rPh>
    <rPh sb="5" eb="7">
      <t>チョウサ</t>
    </rPh>
    <rPh sb="16" eb="18">
      <t>ヒツヨウ</t>
    </rPh>
    <rPh sb="18" eb="20">
      <t>ジコウ</t>
    </rPh>
    <rPh sb="21" eb="23">
      <t>ニュウリョク</t>
    </rPh>
    <phoneticPr fontId="36"/>
  </si>
  <si>
    <t>※○印の付いた書類を提出してください。</t>
    <rPh sb="2" eb="3">
      <t>シルシ</t>
    </rPh>
    <rPh sb="4" eb="5">
      <t>ツ</t>
    </rPh>
    <rPh sb="7" eb="9">
      <t>ショルイ</t>
    </rPh>
    <rPh sb="10" eb="12">
      <t>テイシュツ</t>
    </rPh>
    <phoneticPr fontId="36"/>
  </si>
  <si>
    <t>必要書類</t>
    <rPh sb="0" eb="2">
      <t>ヒツヨウ</t>
    </rPh>
    <rPh sb="2" eb="4">
      <t>ショルイ</t>
    </rPh>
    <phoneticPr fontId="36"/>
  </si>
  <si>
    <r>
      <rPr>
        <sz val="10"/>
        <color indexed="8"/>
        <rFont val="ＭＳ Ｐゴシック"/>
        <family val="3"/>
        <charset val="128"/>
      </rPr>
      <t>備　考</t>
    </r>
    <rPh sb="0" eb="1">
      <t>ソナエ</t>
    </rPh>
    <rPh sb="2" eb="3">
      <t>コウ</t>
    </rPh>
    <phoneticPr fontId="36"/>
  </si>
  <si>
    <t>○</t>
    <phoneticPr fontId="36"/>
  </si>
  <si>
    <r>
      <rPr>
        <sz val="11"/>
        <rFont val="ＭＳ Ｐゴシック"/>
        <family val="3"/>
        <charset val="129"/>
      </rPr>
      <t>演奏利用明細書</t>
    </r>
    <rPh sb="0" eb="2">
      <t>エンソウ</t>
    </rPh>
    <rPh sb="2" eb="4">
      <t>リヨウ</t>
    </rPh>
    <rPh sb="4" eb="7">
      <t>メイサイショ</t>
    </rPh>
    <phoneticPr fontId="36"/>
  </si>
  <si>
    <r>
      <t xml:space="preserve">
</t>
    </r>
    <r>
      <rPr>
        <sz val="11"/>
        <rFont val="ＭＳ Ｐゴシック"/>
        <family val="3"/>
        <charset val="129"/>
      </rPr>
      <t>備　考</t>
    </r>
    <rPh sb="1" eb="2">
      <t>ソナエ</t>
    </rPh>
    <rPh sb="3" eb="4">
      <t>コウ</t>
    </rPh>
    <phoneticPr fontId="36"/>
  </si>
  <si>
    <r>
      <rPr>
        <sz val="9"/>
        <rFont val="ＭＳ Ｐゴシック"/>
        <family val="3"/>
        <charset val="129"/>
      </rPr>
      <t>　　　　</t>
    </r>
    <r>
      <rPr>
        <sz val="8"/>
        <rFont val="ＭＳ Ｐゴシック"/>
        <family val="3"/>
        <charset val="128"/>
      </rPr>
      <t>（有料の場合のみ）</t>
    </r>
    <r>
      <rPr>
        <sz val="9"/>
        <rFont val="Franklin Gothic Book"/>
        <family val="2"/>
      </rPr>
      <t xml:space="preserve">
</t>
    </r>
    <r>
      <rPr>
        <sz val="9"/>
        <rFont val="ＭＳ Ｐゴシック"/>
        <family val="3"/>
        <charset val="129"/>
      </rPr>
      <t>許諾料領収書</t>
    </r>
    <r>
      <rPr>
        <sz val="9"/>
        <rFont val="ＭＳ Ｐゴシック"/>
        <family val="3"/>
        <charset val="128"/>
      </rPr>
      <t>のコピー</t>
    </r>
    <rPh sb="14" eb="16">
      <t>キョダク</t>
    </rPh>
    <rPh sb="16" eb="17">
      <t>リョウ</t>
    </rPh>
    <rPh sb="17" eb="20">
      <t>リョウシュウショ</t>
    </rPh>
    <phoneticPr fontId="36"/>
  </si>
  <si>
    <r>
      <t>1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</si>
  <si>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2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</si>
  <si>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3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</si>
  <si>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4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</si>
  <si>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5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</si>
  <si>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6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</si>
  <si>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7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</si>
  <si>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8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</si>
  <si>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9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</si>
  <si>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10</t>
    </r>
    <r>
      <rPr>
        <sz val="11"/>
        <rFont val="ＭＳ Ｐゴシック"/>
        <family val="3"/>
        <charset val="129"/>
      </rPr>
      <t>曲目</t>
    </r>
    <rPh sb="2" eb="3">
      <t>キョク</t>
    </rPh>
    <rPh sb="3" eb="4">
      <t>メ</t>
    </rPh>
    <phoneticPr fontId="36"/>
  </si>
  <si>
    <r>
      <t>参加申込書データ
　</t>
    </r>
    <r>
      <rPr>
        <b/>
        <sz val="9"/>
        <rFont val="ＭＳ Ｐゴシック"/>
        <family val="3"/>
        <charset val="128"/>
      </rPr>
      <t>（このexcelファイル）</t>
    </r>
    <rPh sb="0" eb="2">
      <t>サンカ</t>
    </rPh>
    <rPh sb="2" eb="5">
      <t>モウシコミショ</t>
    </rPh>
    <phoneticPr fontId="36"/>
  </si>
  <si>
    <t>メール添付</t>
    <rPh sb="3" eb="5">
      <t>テンプ</t>
    </rPh>
    <phoneticPr fontId="1"/>
  </si>
  <si>
    <t>もしくは</t>
    <phoneticPr fontId="1"/>
  </si>
  <si>
    <r>
      <rPr>
        <b/>
        <sz val="9"/>
        <rFont val="ＭＳ Ｐゴシック"/>
        <family val="3"/>
        <charset val="128"/>
      </rPr>
      <t>記録媒体（</t>
    </r>
    <r>
      <rPr>
        <b/>
        <sz val="9"/>
        <rFont val="Franklin Gothic Book"/>
        <family val="2"/>
      </rPr>
      <t>CD-R</t>
    </r>
    <r>
      <rPr>
        <b/>
        <sz val="9"/>
        <rFont val="ＭＳ Ｐゴシック"/>
        <family val="3"/>
        <charset val="128"/>
      </rPr>
      <t>等）にて郵送</t>
    </r>
    <phoneticPr fontId="1"/>
  </si>
  <si>
    <r>
      <rPr>
        <b/>
        <sz val="11"/>
        <color indexed="10"/>
        <rFont val="ＭＳ Ｐゴシック"/>
        <family val="3"/>
        <charset val="128"/>
      </rPr>
      <t>データ【</t>
    </r>
    <r>
      <rPr>
        <b/>
        <sz val="11"/>
        <color indexed="10"/>
        <rFont val="Franklin Gothic Book"/>
        <family val="2"/>
      </rPr>
      <t>JPEG</t>
    </r>
    <r>
      <rPr>
        <b/>
        <sz val="11"/>
        <color indexed="10"/>
        <rFont val="ＭＳ Ｐゴシック"/>
        <family val="3"/>
        <charset val="128"/>
      </rPr>
      <t>】の場合</t>
    </r>
    <phoneticPr fontId="1"/>
  </si>
  <si>
    <t>　　※ データご提出の場合は必ずプリントアウト（普通紙可）をし、</t>
    <rPh sb="24" eb="27">
      <t>フツウシ</t>
    </rPh>
    <rPh sb="27" eb="28">
      <t>カ</t>
    </rPh>
    <phoneticPr fontId="11"/>
  </si>
  <si>
    <t>　　　　プリントアウト裏面に団体名を必ずご記入ください。</t>
    <phoneticPr fontId="1"/>
  </si>
  <si>
    <t>　　　　データはメール添付か郵送にて提出してください。</t>
    <rPh sb="11" eb="13">
      <t>テンプ</t>
    </rPh>
    <rPh sb="14" eb="16">
      <t>ユウソウ</t>
    </rPh>
    <rPh sb="18" eb="20">
      <t>テイシュツ</t>
    </rPh>
    <phoneticPr fontId="1"/>
  </si>
  <si>
    <t>　　※ 裏面に団体名を必ずご記入し、郵送してください。</t>
    <rPh sb="18" eb="20">
      <t>ユウソウ</t>
    </rPh>
    <phoneticPr fontId="1"/>
  </si>
  <si>
    <t>必ず提出</t>
    <rPh sb="0" eb="1">
      <t>カナラ</t>
    </rPh>
    <rPh sb="2" eb="4">
      <t>テイシュツ</t>
    </rPh>
    <phoneticPr fontId="1"/>
  </si>
  <si>
    <t>不要</t>
    <rPh sb="0" eb="2">
      <t>フヨウ</t>
    </rPh>
    <phoneticPr fontId="1"/>
  </si>
  <si>
    <t>○</t>
    <phoneticPr fontId="1"/>
  </si>
  <si>
    <t>↓必要書類</t>
    <rPh sb="1" eb="3">
      <t>ヒツヨウ</t>
    </rPh>
    <rPh sb="3" eb="5">
      <t>ショルイ</t>
    </rPh>
    <phoneticPr fontId="1"/>
  </si>
  <si>
    <r>
      <t>入力済の</t>
    </r>
    <r>
      <rPr>
        <b/>
        <sz val="12"/>
        <color rgb="FFFF0000"/>
        <rFont val="ＭＳ Ｐゴシック"/>
        <family val="3"/>
        <charset val="128"/>
      </rPr>
      <t>このファイル</t>
    </r>
    <r>
      <rPr>
        <sz val="12"/>
        <rFont val="ＭＳ Ｐゴシック"/>
        <family val="3"/>
        <charset val="128"/>
      </rPr>
      <t>を含むデータ提出の書類は、</t>
    </r>
    <r>
      <rPr>
        <b/>
        <sz val="12"/>
        <rFont val="ＭＳ Ｐゴシック"/>
        <family val="3"/>
        <charset val="128"/>
      </rPr>
      <t>メール添付にて送付</t>
    </r>
    <r>
      <rPr>
        <sz val="12"/>
        <rFont val="ＭＳ Ｐゴシック"/>
        <family val="3"/>
        <charset val="128"/>
      </rPr>
      <t xml:space="preserve"> または</t>
    </r>
    <rPh sb="0" eb="2">
      <t>ニュウリョク</t>
    </rPh>
    <rPh sb="2" eb="3">
      <t>スミ</t>
    </rPh>
    <rPh sb="11" eb="12">
      <t>フク</t>
    </rPh>
    <rPh sb="16" eb="18">
      <t>テイシュツ</t>
    </rPh>
    <rPh sb="19" eb="21">
      <t>ショルイ</t>
    </rPh>
    <rPh sb="26" eb="28">
      <t>テンプ</t>
    </rPh>
    <rPh sb="30" eb="32">
      <t>ソウフ</t>
    </rPh>
    <phoneticPr fontId="36"/>
  </si>
  <si>
    <t>※　提出いただいた書類（CD-R等含む）は、原則として返却いたしませんので、あらかじめご了承ください。</t>
    <rPh sb="2" eb="4">
      <t>テイシュツ</t>
    </rPh>
    <rPh sb="9" eb="11">
      <t>ショルイ</t>
    </rPh>
    <rPh sb="16" eb="17">
      <t>トウ</t>
    </rPh>
    <rPh sb="17" eb="18">
      <t>フク</t>
    </rPh>
    <rPh sb="22" eb="24">
      <t>ゲンソク</t>
    </rPh>
    <rPh sb="27" eb="29">
      <t>ヘンキャク</t>
    </rPh>
    <rPh sb="44" eb="46">
      <t>リョウショウ</t>
    </rPh>
    <phoneticPr fontId="36"/>
  </si>
  <si>
    <r>
      <rPr>
        <b/>
        <sz val="12"/>
        <rFont val="ＭＳ Ｐゴシック"/>
        <family val="3"/>
        <charset val="128"/>
      </rPr>
      <t>記録媒体（CD-R等）に保存して郵送</t>
    </r>
    <r>
      <rPr>
        <sz val="12"/>
        <rFont val="ＭＳ Ｐゴシック"/>
        <family val="3"/>
        <charset val="128"/>
      </rPr>
      <t>してください。</t>
    </r>
    <r>
      <rPr>
        <b/>
        <sz val="12"/>
        <color rgb="FFFF0000"/>
        <rFont val="ＭＳ Ｐゴシック"/>
        <family val="3"/>
        <charset val="128"/>
      </rPr>
      <t>（このファイルの印刷は必要ありません。）</t>
    </r>
    <rPh sb="33" eb="35">
      <t>インサツ</t>
    </rPh>
    <rPh sb="36" eb="38">
      <t>ヒツヨウ</t>
    </rPh>
    <phoneticPr fontId="1"/>
  </si>
  <si>
    <r>
      <rPr>
        <sz val="24"/>
        <color rgb="FFFFCCFF"/>
        <rFont val="ＭＳ Ｐゴシック"/>
        <family val="3"/>
        <charset val="128"/>
      </rPr>
      <t>■</t>
    </r>
    <r>
      <rPr>
        <sz val="18"/>
        <color rgb="FFFF0000"/>
        <rFont val="HGP創英角ﾎﾟｯﾌﾟ体"/>
        <family val="3"/>
        <charset val="128"/>
      </rPr>
      <t>のセルは必須項目です。</t>
    </r>
    <rPh sb="5" eb="7">
      <t>ヒッス</t>
    </rPh>
    <rPh sb="7" eb="9">
      <t>コウモク</t>
    </rPh>
    <phoneticPr fontId="1"/>
  </si>
  <si>
    <r>
      <rPr>
        <sz val="11"/>
        <color rgb="FF002060"/>
        <rFont val="ＭＳ Ｐゴシック"/>
        <family val="3"/>
        <charset val="128"/>
      </rPr>
      <t>・写真およびＤＶＤの著作権は、日本マーチングバンド協会関東支部に帰属します。</t>
    </r>
    <rPh sb="15" eb="17">
      <t>ニホン</t>
    </rPh>
    <rPh sb="25" eb="27">
      <t>キョウカイ</t>
    </rPh>
    <rPh sb="27" eb="29">
      <t>カントウ</t>
    </rPh>
    <rPh sb="29" eb="31">
      <t>シブ</t>
    </rPh>
    <phoneticPr fontId="11"/>
  </si>
  <si>
    <r>
      <rPr>
        <sz val="11"/>
        <color rgb="FF002060"/>
        <rFont val="ＭＳ Ｐゴシック"/>
        <family val="3"/>
        <charset val="128"/>
      </rPr>
      <t>・写真およびＤＶＤの撮影販売は、当協会指定業者が行います。</t>
    </r>
    <rPh sb="16" eb="19">
      <t>トウキョウカイ</t>
    </rPh>
    <phoneticPr fontId="11"/>
  </si>
  <si>
    <r>
      <rPr>
        <sz val="11"/>
        <color rgb="FF002060"/>
        <rFont val="ＭＳ Ｐゴシック"/>
        <family val="3"/>
        <charset val="128"/>
      </rPr>
      <t>・二次使用については、該当団体の承諾のもと使用することとします。</t>
    </r>
  </si>
  <si>
    <r>
      <rPr>
        <sz val="12"/>
        <color indexed="8"/>
        <rFont val="ＭＳ Ｐゴシック"/>
        <family val="3"/>
        <charset val="128"/>
      </rPr>
      <t>日本マーチングバンド協会関東支部指定の各社により、写真撮影、録画されることを</t>
    </r>
    <rPh sb="12" eb="14">
      <t>カントウ</t>
    </rPh>
    <rPh sb="14" eb="16">
      <t>シブ</t>
    </rPh>
    <phoneticPr fontId="11"/>
  </si>
  <si>
    <r>
      <rPr>
        <sz val="12"/>
        <color indexed="8"/>
        <rFont val="ＭＳ Ｐゴシック"/>
        <family val="3"/>
        <charset val="128"/>
      </rPr>
      <t>主催者指定の各社により撮影された写真、ＶＴＲを二次使用（放送等）されることを</t>
    </r>
  </si>
  <si>
    <t>許諾</t>
    <rPh sb="0" eb="2">
      <t>キョダク</t>
    </rPh>
    <phoneticPr fontId="1"/>
  </si>
  <si>
    <t>承諾しません</t>
    <rPh sb="0" eb="2">
      <t>ショウダク</t>
    </rPh>
    <phoneticPr fontId="1"/>
  </si>
  <si>
    <r>
      <t>※未入力のセルがあります。</t>
    </r>
    <r>
      <rPr>
        <sz val="24"/>
        <color rgb="FFFFCCFF"/>
        <rFont val="HGS創英角ﾎﾟｯﾌﾟ体"/>
        <family val="3"/>
        <charset val="128"/>
      </rPr>
      <t>■</t>
    </r>
    <r>
      <rPr>
        <sz val="24"/>
        <color theme="0"/>
        <rFont val="HGS創英角ﾎﾟｯﾌﾟ体"/>
        <family val="3"/>
        <charset val="128"/>
      </rPr>
      <t>のセルは必須項目です。</t>
    </r>
    <rPh sb="1" eb="4">
      <t>ミニュウリョク</t>
    </rPh>
    <rPh sb="18" eb="20">
      <t>ヒッス</t>
    </rPh>
    <rPh sb="20" eb="22">
      <t>コウモク</t>
    </rPh>
    <phoneticPr fontId="1"/>
  </si>
  <si>
    <r>
      <rPr>
        <sz val="20"/>
        <color indexed="12"/>
        <rFont val="ＭＳ Ｐゴシック"/>
        <family val="3"/>
        <charset val="128"/>
      </rPr>
      <t>データ入力完了後、保存をして関東支部事務局へ</t>
    </r>
    <r>
      <rPr>
        <sz val="20"/>
        <color indexed="12"/>
        <rFont val="Franklin Gothic Book"/>
        <family val="2"/>
      </rPr>
      <t>E-mail</t>
    </r>
    <r>
      <rPr>
        <sz val="20"/>
        <color indexed="12"/>
        <rFont val="ＭＳ Ｐゴシック"/>
        <family val="3"/>
        <charset val="128"/>
      </rPr>
      <t>添付してご提出ください。</t>
    </r>
    <rPh sb="14" eb="16">
      <t>カントウ</t>
    </rPh>
    <rPh sb="16" eb="18">
      <t>シブ</t>
    </rPh>
    <phoneticPr fontId="11"/>
  </si>
  <si>
    <r>
      <rPr>
        <b/>
        <sz val="24"/>
        <color theme="0"/>
        <rFont val="ＭＳ Ｐゴシック"/>
        <family val="3"/>
        <charset val="128"/>
      </rPr>
      <t>出演団体調査シート</t>
    </r>
    <r>
      <rPr>
        <sz val="16"/>
        <color theme="1"/>
        <rFont val="ＭＳ Ｐゴシック"/>
        <family val="2"/>
        <charset val="128"/>
        <scheme val="minor"/>
      </rPr>
      <t/>
    </r>
    <rPh sb="0" eb="2">
      <t>シュツエン</t>
    </rPh>
    <rPh sb="2" eb="4">
      <t>ダンタイ</t>
    </rPh>
    <rPh sb="4" eb="6">
      <t>チョウサ</t>
    </rPh>
    <phoneticPr fontId="1"/>
  </si>
  <si>
    <r>
      <rPr>
        <sz val="12"/>
        <rFont val="ＭＳ Ｐゴシック"/>
        <family val="3"/>
        <charset val="128"/>
      </rPr>
      <t>（日本マーチングバンド協会関東支部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事務局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内）</t>
    </r>
    <rPh sb="1" eb="3">
      <t>ニホン</t>
    </rPh>
    <rPh sb="11" eb="13">
      <t>キョウカイ</t>
    </rPh>
    <rPh sb="13" eb="15">
      <t>カントウ</t>
    </rPh>
    <rPh sb="15" eb="17">
      <t>シブ</t>
    </rPh>
    <rPh sb="18" eb="21">
      <t>ジムキョク</t>
    </rPh>
    <rPh sb="22" eb="23">
      <t>ナイ</t>
    </rPh>
    <phoneticPr fontId="1"/>
  </si>
  <si>
    <r>
      <rPr>
        <sz val="12"/>
        <rFont val="ＭＳ Ｐゴシック"/>
        <family val="3"/>
        <charset val="128"/>
      </rPr>
      <t>〒</t>
    </r>
    <r>
      <rPr>
        <sz val="12"/>
        <rFont val="Franklin Gothic Book"/>
        <family val="2"/>
      </rPr>
      <t>110-0015</t>
    </r>
    <r>
      <rPr>
        <sz val="12"/>
        <rFont val="ＭＳ Ｐゴシック"/>
        <family val="3"/>
        <charset val="128"/>
      </rPr>
      <t>　東京都台東区東上野</t>
    </r>
    <r>
      <rPr>
        <sz val="12"/>
        <rFont val="Franklin Gothic Book"/>
        <family val="2"/>
      </rPr>
      <t xml:space="preserve">6-10-1 </t>
    </r>
    <r>
      <rPr>
        <sz val="12"/>
        <rFont val="ＭＳ Ｐゴシック"/>
        <family val="3"/>
        <charset val="128"/>
      </rPr>
      <t>大崎ビル</t>
    </r>
    <r>
      <rPr>
        <sz val="12"/>
        <rFont val="Franklin Gothic Book"/>
        <family val="2"/>
      </rPr>
      <t>4</t>
    </r>
    <r>
      <rPr>
        <sz val="12"/>
        <rFont val="ＭＳ Ｐゴシック"/>
        <family val="3"/>
        <charset val="128"/>
      </rPr>
      <t>階</t>
    </r>
    <rPh sb="10" eb="13">
      <t>トウキョウト</t>
    </rPh>
    <rPh sb="13" eb="16">
      <t>タイトウク</t>
    </rPh>
    <rPh sb="16" eb="19">
      <t>ヒガシウエノ</t>
    </rPh>
    <rPh sb="26" eb="28">
      <t>オオサキ</t>
    </rPh>
    <rPh sb="31" eb="32">
      <t>カイ</t>
    </rPh>
    <phoneticPr fontId="1"/>
  </si>
  <si>
    <r>
      <t>TEL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03-3843-5020</t>
    </r>
    <r>
      <rPr>
        <sz val="12"/>
        <rFont val="ＭＳ Ｐゴシック"/>
        <family val="3"/>
        <charset val="128"/>
      </rPr>
      <t>　／　</t>
    </r>
    <r>
      <rPr>
        <sz val="12"/>
        <rFont val="Franklin Gothic Book"/>
        <family val="2"/>
      </rPr>
      <t>FAX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03-3843-5080</t>
    </r>
    <phoneticPr fontId="1"/>
  </si>
  <si>
    <r>
      <rPr>
        <sz val="12"/>
        <rFont val="ＭＳ Ｐゴシック"/>
        <family val="3"/>
        <charset val="128"/>
      </rPr>
      <t>関東支部</t>
    </r>
    <r>
      <rPr>
        <sz val="12"/>
        <rFont val="Franklin Gothic Book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 xml:space="preserve"> mbkanto@m-bkanto.org</t>
    </r>
    <rPh sb="0" eb="2">
      <t>カントウ</t>
    </rPh>
    <rPh sb="2" eb="4">
      <t>シブ</t>
    </rPh>
    <phoneticPr fontId="1"/>
  </si>
  <si>
    <t>※　ご不明な点は、お気軽に関東支部事務局へお問合せください。</t>
    <rPh sb="3" eb="5">
      <t>フメイ</t>
    </rPh>
    <rPh sb="6" eb="7">
      <t>テン</t>
    </rPh>
    <rPh sb="10" eb="12">
      <t>キガル</t>
    </rPh>
    <rPh sb="13" eb="15">
      <t>カントウ</t>
    </rPh>
    <rPh sb="15" eb="17">
      <t>シブ</t>
    </rPh>
    <rPh sb="17" eb="20">
      <t>ジムキョク</t>
    </rPh>
    <rPh sb="22" eb="24">
      <t>トイアワ</t>
    </rPh>
    <phoneticPr fontId="36"/>
  </si>
  <si>
    <t>その他、必要書類につきましては、郵送にて提出してください。</t>
    <rPh sb="2" eb="3">
      <t>タ</t>
    </rPh>
    <rPh sb="4" eb="6">
      <t>ヒツヨウ</t>
    </rPh>
    <rPh sb="6" eb="8">
      <t>ショルイ</t>
    </rPh>
    <rPh sb="16" eb="18">
      <t>ユウソウ</t>
    </rPh>
    <rPh sb="20" eb="22">
      <t>テイシュツ</t>
    </rPh>
    <phoneticPr fontId="36"/>
  </si>
  <si>
    <t>出版社</t>
    <rPh sb="0" eb="3">
      <t>シュッパンシャ</t>
    </rPh>
    <phoneticPr fontId="1"/>
  </si>
  <si>
    <t>証明書あり（写しを添付すること）</t>
    <rPh sb="0" eb="2">
      <t>ショウメイ</t>
    </rPh>
    <phoneticPr fontId="1"/>
  </si>
  <si>
    <t>音源使用許諾証明書の有無</t>
    <phoneticPr fontId="1"/>
  </si>
  <si>
    <r>
      <t>CD</t>
    </r>
    <r>
      <rPr>
        <sz val="11"/>
        <color theme="1"/>
        <rFont val="ＭＳ Ｐゴシック"/>
        <family val="3"/>
        <charset val="128"/>
      </rPr>
      <t>番号</t>
    </r>
    <rPh sb="2" eb="4">
      <t>バンゴウ</t>
    </rPh>
    <phoneticPr fontId="1"/>
  </si>
  <si>
    <t>音源使用許諾証明書のコピー</t>
    <phoneticPr fontId="36"/>
  </si>
  <si>
    <t>録音利用明細書</t>
    <rPh sb="0" eb="2">
      <t>ロクオン</t>
    </rPh>
    <rPh sb="2" eb="4">
      <t>リヨウ</t>
    </rPh>
    <rPh sb="4" eb="7">
      <t>メイサイショ</t>
    </rPh>
    <phoneticPr fontId="36"/>
  </si>
  <si>
    <r>
      <rPr>
        <b/>
        <sz val="9"/>
        <rFont val="ＭＳ Ｐゴシック"/>
        <family val="3"/>
        <charset val="128"/>
      </rPr>
      <t>既に録音利用許諾をとっている場合</t>
    </r>
    <r>
      <rPr>
        <sz val="9"/>
        <rFont val="ＭＳ Ｐゴシック"/>
        <family val="3"/>
        <charset val="128"/>
      </rPr>
      <t xml:space="preserve">
　</t>
    </r>
    <r>
      <rPr>
        <sz val="9"/>
        <color rgb="FF0070C0"/>
        <rFont val="ＭＳ Ｐゴシック"/>
        <family val="3"/>
        <charset val="128"/>
      </rPr>
      <t>録音利用申込書（録音利用許諾書）</t>
    </r>
    <r>
      <rPr>
        <sz val="9"/>
        <rFont val="ＭＳ Ｐゴシック"/>
        <family val="3"/>
        <charset val="128"/>
      </rPr>
      <t>・</t>
    </r>
    <r>
      <rPr>
        <sz val="9"/>
        <color rgb="FF00B050"/>
        <rFont val="ＭＳ Ｐゴシック"/>
        <family val="3"/>
        <charset val="128"/>
      </rPr>
      <t>録音
　許諾番号交付票</t>
    </r>
    <r>
      <rPr>
        <sz val="9"/>
        <rFont val="ＭＳ Ｐゴシック"/>
        <family val="3"/>
        <charset val="128"/>
      </rPr>
      <t>・</t>
    </r>
    <r>
      <rPr>
        <sz val="9"/>
        <color theme="7"/>
        <rFont val="ＭＳ Ｐゴシック"/>
        <family val="3"/>
        <charset val="128"/>
      </rPr>
      <t>録音利用明細書</t>
    </r>
    <r>
      <rPr>
        <sz val="9"/>
        <rFont val="ＭＳ Ｐゴシック"/>
        <family val="3"/>
        <charset val="128"/>
      </rPr>
      <t>の</t>
    </r>
    <r>
      <rPr>
        <sz val="9"/>
        <rFont val="Franklin Gothic Book"/>
        <family val="2"/>
      </rPr>
      <t>3</t>
    </r>
    <r>
      <rPr>
        <sz val="9"/>
        <rFont val="ＭＳ Ｐゴシック"/>
        <family val="3"/>
        <charset val="128"/>
      </rPr>
      <t xml:space="preserve">枚
　セットを提出。
</t>
    </r>
    <r>
      <rPr>
        <sz val="2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新規で申請する場合</t>
    </r>
    <r>
      <rPr>
        <sz val="9"/>
        <rFont val="ＭＳ Ｐゴシック"/>
        <family val="3"/>
        <charset val="128"/>
      </rPr>
      <t xml:space="preserve">
　</t>
    </r>
    <r>
      <rPr>
        <sz val="9"/>
        <color theme="7"/>
        <rFont val="ＭＳ Ｐゴシック"/>
        <family val="3"/>
        <charset val="128"/>
      </rPr>
      <t>録音利用明細書</t>
    </r>
    <r>
      <rPr>
        <sz val="9"/>
        <rFont val="ＭＳ Ｐゴシック"/>
        <family val="3"/>
        <charset val="128"/>
      </rPr>
      <t>のみ提出。</t>
    </r>
    <rPh sb="0" eb="1">
      <t>スデ</t>
    </rPh>
    <rPh sb="2" eb="4">
      <t>ロクオン</t>
    </rPh>
    <rPh sb="4" eb="6">
      <t>リヨウ</t>
    </rPh>
    <rPh sb="6" eb="8">
      <t>キョダク</t>
    </rPh>
    <rPh sb="14" eb="16">
      <t>バアイ</t>
    </rPh>
    <rPh sb="18" eb="20">
      <t>ロクオン</t>
    </rPh>
    <rPh sb="20" eb="22">
      <t>リヨウ</t>
    </rPh>
    <rPh sb="22" eb="25">
      <t>モウシコミショ</t>
    </rPh>
    <rPh sb="26" eb="28">
      <t>ロクオン</t>
    </rPh>
    <rPh sb="28" eb="30">
      <t>リヨウ</t>
    </rPh>
    <rPh sb="30" eb="32">
      <t>キョダク</t>
    </rPh>
    <rPh sb="32" eb="33">
      <t>ショ</t>
    </rPh>
    <rPh sb="35" eb="37">
      <t>ロクオン</t>
    </rPh>
    <rPh sb="39" eb="40">
      <t>モト</t>
    </rPh>
    <rPh sb="40" eb="41">
      <t>ダク</t>
    </rPh>
    <rPh sb="41" eb="43">
      <t>バンゴウ</t>
    </rPh>
    <rPh sb="43" eb="45">
      <t>コウフ</t>
    </rPh>
    <rPh sb="45" eb="46">
      <t>ヒョウ</t>
    </rPh>
    <rPh sb="47" eb="49">
      <t>ロクオン</t>
    </rPh>
    <rPh sb="49" eb="51">
      <t>リヨウ</t>
    </rPh>
    <rPh sb="51" eb="54">
      <t>メイサイショ</t>
    </rPh>
    <rPh sb="56" eb="57">
      <t>マイ</t>
    </rPh>
    <rPh sb="63" eb="65">
      <t>テイシュツ</t>
    </rPh>
    <rPh sb="68" eb="70">
      <t>シンキ</t>
    </rPh>
    <rPh sb="71" eb="73">
      <t>シンセイ</t>
    </rPh>
    <rPh sb="75" eb="77">
      <t>バアイ</t>
    </rPh>
    <rPh sb="79" eb="81">
      <t>ロクオン</t>
    </rPh>
    <rPh sb="81" eb="83">
      <t>リヨウ</t>
    </rPh>
    <rPh sb="83" eb="86">
      <t>メイサイショ</t>
    </rPh>
    <rPh sb="88" eb="90">
      <t>テイシュツ</t>
    </rPh>
    <phoneticPr fontId="1"/>
  </si>
  <si>
    <t>預金種目</t>
    <rPh sb="0" eb="2">
      <t>ヨキン</t>
    </rPh>
    <rPh sb="2" eb="4">
      <t>シュモク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</si>
  <si>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</si>
  <si>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</si>
  <si>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許諾未取得</t>
    <rPh sb="0" eb="2">
      <t>キョダク</t>
    </rPh>
    <rPh sb="2" eb="3">
      <t>ミ</t>
    </rPh>
    <rPh sb="3" eb="5">
      <t>シュトク</t>
    </rPh>
    <phoneticPr fontId="1"/>
  </si>
  <si>
    <t>口頭にて許諾取得</t>
    <rPh sb="0" eb="2">
      <t>コウトウ</t>
    </rPh>
    <rPh sb="4" eb="6">
      <t>キョダク</t>
    </rPh>
    <rPh sb="6" eb="8">
      <t>シュトク</t>
    </rPh>
    <phoneticPr fontId="1"/>
  </si>
  <si>
    <t>団体名</t>
    <rPh sb="0" eb="2">
      <t>ダンタイ</t>
    </rPh>
    <rPh sb="2" eb="3">
      <t>メイ</t>
    </rPh>
    <phoneticPr fontId="1"/>
  </si>
  <si>
    <t>代表者 役職</t>
    <rPh sb="0" eb="3">
      <t>ダイヒョウシャ</t>
    </rPh>
    <rPh sb="4" eb="6">
      <t>ヤクショク</t>
    </rPh>
    <phoneticPr fontId="1"/>
  </si>
  <si>
    <t>代表者 氏名</t>
    <rPh sb="0" eb="3">
      <t>ダイヒョウシャ</t>
    </rPh>
    <rPh sb="4" eb="6">
      <t>シメイ</t>
    </rPh>
    <phoneticPr fontId="1"/>
  </si>
  <si>
    <t>構成メンバー数</t>
    <rPh sb="0" eb="2">
      <t>コウセイ</t>
    </rPh>
    <rPh sb="6" eb="7">
      <t>スウ</t>
    </rPh>
    <phoneticPr fontId="1"/>
  </si>
  <si>
    <t>記録撮影者1</t>
    <rPh sb="0" eb="2">
      <t>キロク</t>
    </rPh>
    <rPh sb="2" eb="5">
      <t>サツエイシャ</t>
    </rPh>
    <phoneticPr fontId="1"/>
  </si>
  <si>
    <t>記録撮影者2</t>
    <rPh sb="0" eb="2">
      <t>キロク</t>
    </rPh>
    <rPh sb="2" eb="5">
      <t>サツエイシャ</t>
    </rPh>
    <phoneticPr fontId="1"/>
  </si>
  <si>
    <t>プロップ使用</t>
    <rPh sb="4" eb="6">
      <t>シヨウ</t>
    </rPh>
    <phoneticPr fontId="1"/>
  </si>
  <si>
    <t>担当者名</t>
    <rPh sb="0" eb="3">
      <t>タントウシャ</t>
    </rPh>
    <rPh sb="3" eb="4">
      <t>メイ</t>
    </rPh>
    <phoneticPr fontId="1"/>
  </si>
  <si>
    <t>担当者名フリガナ</t>
    <rPh sb="0" eb="3">
      <t>タントウシャ</t>
    </rPh>
    <rPh sb="3" eb="4">
      <t>メイ</t>
    </rPh>
    <phoneticPr fontId="1"/>
  </si>
  <si>
    <t>送付先〒</t>
    <rPh sb="0" eb="2">
      <t>ソウフ</t>
    </rPh>
    <rPh sb="2" eb="3">
      <t>サキ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</si>
  <si>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</si>
  <si>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送付先宛名</t>
    <rPh sb="0" eb="2">
      <t>ソウフ</t>
    </rPh>
    <rPh sb="2" eb="3">
      <t>サキ</t>
    </rPh>
    <rPh sb="3" eb="5">
      <t>アテナ</t>
    </rPh>
    <phoneticPr fontId="1"/>
  </si>
  <si>
    <t>担当者 TEL</t>
    <rPh sb="0" eb="3">
      <t>タントウシャ</t>
    </rPh>
    <phoneticPr fontId="1"/>
  </si>
  <si>
    <t>担当者 FAX</t>
    <rPh sb="0" eb="3">
      <t>タントウシャ</t>
    </rPh>
    <phoneticPr fontId="1"/>
  </si>
  <si>
    <t>担当者 携帯電話</t>
    <rPh sb="0" eb="3">
      <t>タントウシャ</t>
    </rPh>
    <rPh sb="4" eb="6">
      <t>ケイタイ</t>
    </rPh>
    <rPh sb="6" eb="8">
      <t>デンワ</t>
    </rPh>
    <phoneticPr fontId="1"/>
  </si>
  <si>
    <t>担当者 E-mail</t>
    <rPh sb="0" eb="3">
      <t>タントウシャ</t>
    </rPh>
    <phoneticPr fontId="1"/>
  </si>
  <si>
    <t>当日担当者</t>
    <rPh sb="0" eb="2">
      <t>トウジツ</t>
    </rPh>
    <rPh sb="2" eb="5">
      <t>タントウシャ</t>
    </rPh>
    <phoneticPr fontId="1"/>
  </si>
  <si>
    <t>当日担当者 氏名</t>
    <rPh sb="0" eb="2">
      <t>トウジツ</t>
    </rPh>
    <rPh sb="2" eb="5">
      <t>タントウシャ</t>
    </rPh>
    <rPh sb="6" eb="8">
      <t>シメイ</t>
    </rPh>
    <phoneticPr fontId="1"/>
  </si>
  <si>
    <t>当日担当者 氏名フリガナ</t>
    <rPh sb="0" eb="2">
      <t>トウジツ</t>
    </rPh>
    <rPh sb="2" eb="5">
      <t>タントウシャ</t>
    </rPh>
    <rPh sb="6" eb="8">
      <t>シメイ</t>
    </rPh>
    <phoneticPr fontId="1"/>
  </si>
  <si>
    <t>当日担当者 携帯電話</t>
    <rPh sb="0" eb="2">
      <t>トウジツ</t>
    </rPh>
    <rPh sb="2" eb="5">
      <t>タントウシャ</t>
    </rPh>
    <rPh sb="6" eb="8">
      <t>ケイタイ</t>
    </rPh>
    <rPh sb="8" eb="10">
      <t>デンワ</t>
    </rPh>
    <phoneticPr fontId="1"/>
  </si>
  <si>
    <t>4t</t>
  </si>
  <si>
    <t>4tロング</t>
  </si>
  <si>
    <t>その他</t>
    <rPh sb="2" eb="3">
      <t>タ</t>
    </rPh>
    <phoneticPr fontId="1"/>
  </si>
  <si>
    <t>その他 車種</t>
    <rPh sb="2" eb="3">
      <t>タ</t>
    </rPh>
    <rPh sb="4" eb="6">
      <t>シャシュ</t>
    </rPh>
    <phoneticPr fontId="1"/>
  </si>
  <si>
    <t>マイクロ（小型）</t>
    <rPh sb="5" eb="7">
      <t>コガタ</t>
    </rPh>
    <phoneticPr fontId="1"/>
  </si>
  <si>
    <t>中型</t>
    <rPh sb="0" eb="2">
      <t>チュウガタ</t>
    </rPh>
    <phoneticPr fontId="1"/>
  </si>
  <si>
    <t>大型</t>
    <rPh sb="0" eb="2">
      <t>オオガタ</t>
    </rPh>
    <phoneticPr fontId="1"/>
  </si>
  <si>
    <t>校正責任者</t>
    <rPh sb="0" eb="2">
      <t>コウセイ</t>
    </rPh>
    <rPh sb="2" eb="5">
      <t>セキニンシャ</t>
    </rPh>
    <phoneticPr fontId="1"/>
  </si>
  <si>
    <t>校正責任者 氏名</t>
    <rPh sb="0" eb="2">
      <t>コウセイ</t>
    </rPh>
    <rPh sb="2" eb="5">
      <t>セキニンシャ</t>
    </rPh>
    <rPh sb="6" eb="8">
      <t>シメイ</t>
    </rPh>
    <phoneticPr fontId="1"/>
  </si>
  <si>
    <t>校正責任者 氏名フリガナ</t>
    <rPh sb="0" eb="2">
      <t>コウセイ</t>
    </rPh>
    <rPh sb="2" eb="5">
      <t>セキニンシャ</t>
    </rPh>
    <rPh sb="6" eb="8">
      <t>シメイ</t>
    </rPh>
    <phoneticPr fontId="1"/>
  </si>
  <si>
    <t>校正責任者 TEL</t>
    <rPh sb="0" eb="2">
      <t>コウセイ</t>
    </rPh>
    <rPh sb="2" eb="5">
      <t>セキニンシャ</t>
    </rPh>
    <phoneticPr fontId="1"/>
  </si>
  <si>
    <t>校正責任者 FAX</t>
    <rPh sb="0" eb="2">
      <t>コウセイ</t>
    </rPh>
    <rPh sb="2" eb="5">
      <t>セキニンシャ</t>
    </rPh>
    <phoneticPr fontId="1"/>
  </si>
  <si>
    <t>校正責任者 携帯電話</t>
    <rPh sb="0" eb="2">
      <t>コウセイ</t>
    </rPh>
    <rPh sb="2" eb="5">
      <t>セキニンシャ</t>
    </rPh>
    <rPh sb="6" eb="8">
      <t>ケイタイ</t>
    </rPh>
    <rPh sb="8" eb="10">
      <t>デンワ</t>
    </rPh>
    <phoneticPr fontId="1"/>
  </si>
  <si>
    <t>校正責任者 E-mail</t>
    <rPh sb="0" eb="2">
      <t>コウセイ</t>
    </rPh>
    <rPh sb="2" eb="5">
      <t>セキニンシャ</t>
    </rPh>
    <phoneticPr fontId="1"/>
  </si>
  <si>
    <t>演目</t>
    <rPh sb="0" eb="2">
      <t>エンモク</t>
    </rPh>
    <phoneticPr fontId="1"/>
  </si>
  <si>
    <t>演目フリガナ</t>
    <rPh sb="0" eb="2">
      <t>エンモク</t>
    </rPh>
    <phoneticPr fontId="1"/>
  </si>
  <si>
    <t>掲載 役職1</t>
    <rPh sb="0" eb="2">
      <t>ケイサイ</t>
    </rPh>
    <rPh sb="3" eb="5">
      <t>ヤクショク</t>
    </rPh>
    <phoneticPr fontId="1"/>
  </si>
  <si>
    <t>掲載 氏名1</t>
    <rPh sb="0" eb="2">
      <t>ケイサイ</t>
    </rPh>
    <rPh sb="3" eb="5">
      <t>シメイ</t>
    </rPh>
    <phoneticPr fontId="1"/>
  </si>
  <si>
    <t>掲載 役職2</t>
    <rPh sb="0" eb="2">
      <t>ケイサイ</t>
    </rPh>
    <rPh sb="3" eb="5">
      <t>ヤクショク</t>
    </rPh>
    <phoneticPr fontId="1"/>
  </si>
  <si>
    <t>掲載 氏名2</t>
    <rPh sb="0" eb="2">
      <t>ケイサイ</t>
    </rPh>
    <rPh sb="3" eb="5">
      <t>シメイ</t>
    </rPh>
    <phoneticPr fontId="1"/>
  </si>
  <si>
    <t>掲載 役職3</t>
    <rPh sb="0" eb="2">
      <t>ケイサイ</t>
    </rPh>
    <rPh sb="3" eb="5">
      <t>ヤクショク</t>
    </rPh>
    <phoneticPr fontId="1"/>
  </si>
  <si>
    <t>掲載 氏名3</t>
    <rPh sb="0" eb="2">
      <t>ケイサイ</t>
    </rPh>
    <rPh sb="3" eb="5">
      <t>シメイ</t>
    </rPh>
    <phoneticPr fontId="1"/>
  </si>
  <si>
    <t>掲載 役職4</t>
    <rPh sb="0" eb="2">
      <t>ケイサイ</t>
    </rPh>
    <rPh sb="3" eb="5">
      <t>ヤクショク</t>
    </rPh>
    <phoneticPr fontId="1"/>
  </si>
  <si>
    <t>掲載 氏名4</t>
    <rPh sb="0" eb="2">
      <t>ケイサイ</t>
    </rPh>
    <rPh sb="3" eb="5">
      <t>シメイ</t>
    </rPh>
    <phoneticPr fontId="1"/>
  </si>
  <si>
    <t>掲載 役職5</t>
    <rPh sb="0" eb="2">
      <t>ケイサイ</t>
    </rPh>
    <rPh sb="3" eb="5">
      <t>ヤクショク</t>
    </rPh>
    <phoneticPr fontId="1"/>
  </si>
  <si>
    <t>掲載 氏名5</t>
    <rPh sb="0" eb="2">
      <t>ケイサイ</t>
    </rPh>
    <rPh sb="3" eb="5">
      <t>シメイ</t>
    </rPh>
    <phoneticPr fontId="1"/>
  </si>
  <si>
    <t>掲載 役職6</t>
    <rPh sb="0" eb="2">
      <t>ケイサイ</t>
    </rPh>
    <rPh sb="3" eb="5">
      <t>ヤクショク</t>
    </rPh>
    <phoneticPr fontId="1"/>
  </si>
  <si>
    <t>掲載 氏名6</t>
    <rPh sb="0" eb="2">
      <t>ケイサイ</t>
    </rPh>
    <rPh sb="3" eb="5">
      <t>シメイ</t>
    </rPh>
    <phoneticPr fontId="1"/>
  </si>
  <si>
    <t>掲載 役職7</t>
    <rPh sb="0" eb="2">
      <t>ケイサイ</t>
    </rPh>
    <rPh sb="3" eb="5">
      <t>ヤクショク</t>
    </rPh>
    <phoneticPr fontId="1"/>
  </si>
  <si>
    <t>掲載 氏名7</t>
    <rPh sb="0" eb="2">
      <t>ケイサイ</t>
    </rPh>
    <rPh sb="3" eb="5">
      <t>シメイ</t>
    </rPh>
    <phoneticPr fontId="1"/>
  </si>
  <si>
    <t>掲載 役職8</t>
    <rPh sb="0" eb="2">
      <t>ケイサイ</t>
    </rPh>
    <rPh sb="3" eb="5">
      <t>ヤクショク</t>
    </rPh>
    <phoneticPr fontId="1"/>
  </si>
  <si>
    <t>掲載 氏名8</t>
    <rPh sb="0" eb="2">
      <t>ケイサイ</t>
    </rPh>
    <rPh sb="3" eb="5">
      <t>シメイ</t>
    </rPh>
    <phoneticPr fontId="1"/>
  </si>
  <si>
    <t>掲載 役職9</t>
    <rPh sb="0" eb="2">
      <t>ケイサイ</t>
    </rPh>
    <rPh sb="3" eb="5">
      <t>ヤクショク</t>
    </rPh>
    <phoneticPr fontId="1"/>
  </si>
  <si>
    <t>掲載 氏名9</t>
    <rPh sb="0" eb="2">
      <t>ケイサイ</t>
    </rPh>
    <rPh sb="3" eb="5">
      <t>シメイ</t>
    </rPh>
    <phoneticPr fontId="1"/>
  </si>
  <si>
    <t>掲載 役職10</t>
    <rPh sb="0" eb="2">
      <t>ケイサイ</t>
    </rPh>
    <rPh sb="3" eb="5">
      <t>ヤクショク</t>
    </rPh>
    <phoneticPr fontId="1"/>
  </si>
  <si>
    <t>掲載 氏名10</t>
    <rPh sb="0" eb="2">
      <t>ケイサイ</t>
    </rPh>
    <rPh sb="3" eb="5">
      <t>シメイ</t>
    </rPh>
    <phoneticPr fontId="1"/>
  </si>
  <si>
    <t>掲載 役職11</t>
    <rPh sb="0" eb="2">
      <t>ケイサイ</t>
    </rPh>
    <rPh sb="3" eb="5">
      <t>ヤクショク</t>
    </rPh>
    <phoneticPr fontId="1"/>
  </si>
  <si>
    <t>掲載 氏名11</t>
    <rPh sb="0" eb="2">
      <t>ケイサイ</t>
    </rPh>
    <rPh sb="3" eb="5">
      <t>シメイ</t>
    </rPh>
    <phoneticPr fontId="1"/>
  </si>
  <si>
    <t>掲載 役職12</t>
    <rPh sb="0" eb="2">
      <t>ケイサイ</t>
    </rPh>
    <rPh sb="3" eb="5">
      <t>ヤクショク</t>
    </rPh>
    <phoneticPr fontId="1"/>
  </si>
  <si>
    <t>掲載 氏名12</t>
    <rPh sb="0" eb="2">
      <t>ケイサイ</t>
    </rPh>
    <rPh sb="3" eb="5">
      <t>シメイ</t>
    </rPh>
    <phoneticPr fontId="1"/>
  </si>
  <si>
    <t>団体コメント 文字数</t>
    <rPh sb="0" eb="2">
      <t>ダンタイ</t>
    </rPh>
    <rPh sb="7" eb="10">
      <t>モジスウ</t>
    </rPh>
    <phoneticPr fontId="1"/>
  </si>
  <si>
    <t>団体写真</t>
    <rPh sb="0" eb="2">
      <t>ダンタイ</t>
    </rPh>
    <rPh sb="2" eb="4">
      <t>シャシン</t>
    </rPh>
    <phoneticPr fontId="1"/>
  </si>
  <si>
    <t>撮影</t>
    <rPh sb="0" eb="2">
      <t>サツエイ</t>
    </rPh>
    <phoneticPr fontId="1"/>
  </si>
  <si>
    <t>二次使用</t>
    <rPh sb="0" eb="2">
      <t>ニジ</t>
    </rPh>
    <rPh sb="2" eb="4">
      <t>シヨウ</t>
    </rPh>
    <phoneticPr fontId="1"/>
  </si>
  <si>
    <t>M1楽曲名</t>
    <rPh sb="2" eb="4">
      <t>ガッキョク</t>
    </rPh>
    <rPh sb="4" eb="5">
      <t>メイ</t>
    </rPh>
    <phoneticPr fontId="1"/>
  </si>
  <si>
    <t>M1作曲者</t>
    <rPh sb="2" eb="5">
      <t>サッキョクシャ</t>
    </rPh>
    <phoneticPr fontId="1"/>
  </si>
  <si>
    <t>M2楽曲名</t>
    <rPh sb="2" eb="4">
      <t>ガッキョク</t>
    </rPh>
    <rPh sb="4" eb="5">
      <t>メイ</t>
    </rPh>
    <phoneticPr fontId="1"/>
  </si>
  <si>
    <t>M2作曲者</t>
    <rPh sb="2" eb="5">
      <t>サッキョクシャ</t>
    </rPh>
    <phoneticPr fontId="1"/>
  </si>
  <si>
    <t>M3楽曲名</t>
    <rPh sb="2" eb="4">
      <t>ガッキョク</t>
    </rPh>
    <rPh sb="4" eb="5">
      <t>メイ</t>
    </rPh>
    <phoneticPr fontId="1"/>
  </si>
  <si>
    <t>M3作曲者</t>
    <rPh sb="2" eb="5">
      <t>サッキョクシャ</t>
    </rPh>
    <phoneticPr fontId="1"/>
  </si>
  <si>
    <t>M4楽曲名</t>
    <rPh sb="2" eb="4">
      <t>ガッキョク</t>
    </rPh>
    <rPh sb="4" eb="5">
      <t>メイ</t>
    </rPh>
    <phoneticPr fontId="1"/>
  </si>
  <si>
    <t>M4作曲者</t>
    <rPh sb="2" eb="5">
      <t>サッキョクシャ</t>
    </rPh>
    <phoneticPr fontId="1"/>
  </si>
  <si>
    <t>M5楽曲名</t>
    <rPh sb="2" eb="4">
      <t>ガッキョク</t>
    </rPh>
    <rPh sb="4" eb="5">
      <t>メイ</t>
    </rPh>
    <phoneticPr fontId="1"/>
  </si>
  <si>
    <t>M5作曲者</t>
    <rPh sb="2" eb="5">
      <t>サッキョクシャ</t>
    </rPh>
    <phoneticPr fontId="1"/>
  </si>
  <si>
    <t>M6楽曲名</t>
    <rPh sb="2" eb="4">
      <t>ガッキョク</t>
    </rPh>
    <rPh sb="4" eb="5">
      <t>メイ</t>
    </rPh>
    <phoneticPr fontId="1"/>
  </si>
  <si>
    <t>M6作曲者</t>
    <rPh sb="2" eb="5">
      <t>サッキョクシャ</t>
    </rPh>
    <phoneticPr fontId="1"/>
  </si>
  <si>
    <t>M7楽曲名</t>
    <rPh sb="2" eb="4">
      <t>ガッキョク</t>
    </rPh>
    <rPh sb="4" eb="5">
      <t>メイ</t>
    </rPh>
    <phoneticPr fontId="1"/>
  </si>
  <si>
    <t>M7作曲者</t>
    <rPh sb="2" eb="5">
      <t>サッキョクシャ</t>
    </rPh>
    <phoneticPr fontId="1"/>
  </si>
  <si>
    <t>M8楽曲名</t>
    <rPh sb="2" eb="4">
      <t>ガッキョク</t>
    </rPh>
    <rPh sb="4" eb="5">
      <t>メイ</t>
    </rPh>
    <phoneticPr fontId="1"/>
  </si>
  <si>
    <t>M8作曲者</t>
    <rPh sb="2" eb="5">
      <t>サッキョクシャ</t>
    </rPh>
    <phoneticPr fontId="1"/>
  </si>
  <si>
    <t>M9楽曲名</t>
    <rPh sb="2" eb="4">
      <t>ガッキョク</t>
    </rPh>
    <rPh sb="4" eb="5">
      <t>メイ</t>
    </rPh>
    <phoneticPr fontId="1"/>
  </si>
  <si>
    <t>M9作曲者</t>
    <rPh sb="2" eb="5">
      <t>サッキョクシャ</t>
    </rPh>
    <phoneticPr fontId="1"/>
  </si>
  <si>
    <t>M10楽曲名</t>
    <rPh sb="3" eb="5">
      <t>ガッキョク</t>
    </rPh>
    <rPh sb="5" eb="6">
      <t>メイ</t>
    </rPh>
    <phoneticPr fontId="1"/>
  </si>
  <si>
    <t>M10作曲者</t>
    <rPh sb="3" eb="6">
      <t>サッキョクシャ</t>
    </rPh>
    <phoneticPr fontId="1"/>
  </si>
  <si>
    <t>曲目</t>
    <rPh sb="0" eb="1">
      <t>キョク</t>
    </rPh>
    <rPh sb="1" eb="2">
      <t>メ</t>
    </rPh>
    <phoneticPr fontId="1"/>
  </si>
  <si>
    <t>行とばし</t>
    <rPh sb="0" eb="1">
      <t>ギョウ</t>
    </rPh>
    <phoneticPr fontId="1"/>
  </si>
  <si>
    <t>C1楽曲名</t>
    <rPh sb="2" eb="4">
      <t>ガッキョク</t>
    </rPh>
    <rPh sb="4" eb="5">
      <t>メイ</t>
    </rPh>
    <phoneticPr fontId="1"/>
  </si>
  <si>
    <t>C1出版社</t>
    <rPh sb="2" eb="5">
      <t>シュッパンシャ</t>
    </rPh>
    <phoneticPr fontId="1"/>
  </si>
  <si>
    <t>C1CD番号</t>
    <rPh sb="4" eb="6">
      <t>バンゴウ</t>
    </rPh>
    <phoneticPr fontId="1"/>
  </si>
  <si>
    <t>C1証明書の有無</t>
    <rPh sb="2" eb="5">
      <t>ショウメイショ</t>
    </rPh>
    <rPh sb="6" eb="8">
      <t>ウム</t>
    </rPh>
    <phoneticPr fontId="1"/>
  </si>
  <si>
    <t>C1確認日</t>
    <rPh sb="2" eb="4">
      <t>カクニン</t>
    </rPh>
    <rPh sb="4" eb="5">
      <t>ビ</t>
    </rPh>
    <phoneticPr fontId="1"/>
  </si>
  <si>
    <t>C1確認相手先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</si>
  <si>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C1確認相手先 担当者</t>
    <rPh sb="2" eb="4">
      <t>カクニン</t>
    </rPh>
    <rPh sb="4" eb="7">
      <t>アイテサキ</t>
    </rPh>
    <rPh sb="8" eb="11">
      <t>タントウシャ</t>
    </rPh>
    <phoneticPr fontId="1"/>
  </si>
  <si>
    <t>C1確認相手先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</si>
  <si>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C1団体担当者</t>
    <rPh sb="2" eb="4">
      <t>ダンタイ</t>
    </rPh>
    <rPh sb="4" eb="7">
      <t>タントウシャ</t>
    </rPh>
    <phoneticPr fontId="1"/>
  </si>
  <si>
    <t>C1使用料</t>
    <rPh sb="2" eb="5">
      <t>シヨウリョウ</t>
    </rPh>
    <phoneticPr fontId="1"/>
  </si>
  <si>
    <t>C2楽曲名</t>
    <rPh sb="2" eb="4">
      <t>ガッキョク</t>
    </rPh>
    <rPh sb="4" eb="5">
      <t>メイ</t>
    </rPh>
    <phoneticPr fontId="1"/>
  </si>
  <si>
    <t>C2出版社</t>
    <rPh sb="2" eb="5">
      <t>シュッパンシャ</t>
    </rPh>
    <phoneticPr fontId="1"/>
  </si>
  <si>
    <t>C2CD番号</t>
    <rPh sb="4" eb="6">
      <t>バンゴウ</t>
    </rPh>
    <phoneticPr fontId="1"/>
  </si>
  <si>
    <t>C2証明書の有無</t>
    <rPh sb="2" eb="5">
      <t>ショウメイショ</t>
    </rPh>
    <rPh sb="6" eb="8">
      <t>ウム</t>
    </rPh>
    <phoneticPr fontId="1"/>
  </si>
  <si>
    <t>C2確認日</t>
    <rPh sb="2" eb="4">
      <t>カクニン</t>
    </rPh>
    <rPh sb="4" eb="5">
      <t>ビ</t>
    </rPh>
    <phoneticPr fontId="1"/>
  </si>
  <si>
    <t>C2確認相手先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</si>
  <si>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C2確認相手先 担当者</t>
    <rPh sb="2" eb="4">
      <t>カクニン</t>
    </rPh>
    <rPh sb="4" eb="7">
      <t>アイテサキ</t>
    </rPh>
    <rPh sb="8" eb="11">
      <t>タントウシャ</t>
    </rPh>
    <phoneticPr fontId="1"/>
  </si>
  <si>
    <t>C2確認相手先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</si>
  <si>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C2団体担当者</t>
    <rPh sb="2" eb="4">
      <t>ダンタイ</t>
    </rPh>
    <rPh sb="4" eb="7">
      <t>タントウシャ</t>
    </rPh>
    <phoneticPr fontId="1"/>
  </si>
  <si>
    <t>C2使用料</t>
    <rPh sb="2" eb="5">
      <t>シヨウリョウ</t>
    </rPh>
    <phoneticPr fontId="1"/>
  </si>
  <si>
    <t>C3楽曲名</t>
    <rPh sb="2" eb="4">
      <t>ガッキョク</t>
    </rPh>
    <rPh sb="4" eb="5">
      <t>メイ</t>
    </rPh>
    <phoneticPr fontId="1"/>
  </si>
  <si>
    <t>C3出版社</t>
    <rPh sb="2" eb="5">
      <t>シュッパンシャ</t>
    </rPh>
    <phoneticPr fontId="1"/>
  </si>
  <si>
    <t>C3CD番号</t>
    <rPh sb="4" eb="6">
      <t>バンゴウ</t>
    </rPh>
    <phoneticPr fontId="1"/>
  </si>
  <si>
    <t>C3証明書の有無</t>
    <rPh sb="2" eb="5">
      <t>ショウメイショ</t>
    </rPh>
    <rPh sb="6" eb="8">
      <t>ウム</t>
    </rPh>
    <phoneticPr fontId="1"/>
  </si>
  <si>
    <t>C3確認日</t>
    <rPh sb="2" eb="4">
      <t>カクニン</t>
    </rPh>
    <rPh sb="4" eb="5">
      <t>ビ</t>
    </rPh>
    <phoneticPr fontId="1"/>
  </si>
  <si>
    <t>C3確認相手先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</si>
  <si>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C3確認相手先 担当者</t>
    <rPh sb="2" eb="4">
      <t>カクニン</t>
    </rPh>
    <rPh sb="4" eb="7">
      <t>アイテサキ</t>
    </rPh>
    <rPh sb="8" eb="11">
      <t>タントウシャ</t>
    </rPh>
    <phoneticPr fontId="1"/>
  </si>
  <si>
    <t>C3確認相手先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</si>
  <si>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C3団体担当者</t>
    <rPh sb="2" eb="4">
      <t>ダンタイ</t>
    </rPh>
    <rPh sb="4" eb="7">
      <t>タントウシャ</t>
    </rPh>
    <phoneticPr fontId="1"/>
  </si>
  <si>
    <t>C3使用料</t>
    <rPh sb="2" eb="5">
      <t>シヨウリョウ</t>
    </rPh>
    <phoneticPr fontId="1"/>
  </si>
  <si>
    <t>C4楽曲名</t>
    <rPh sb="2" eb="4">
      <t>ガッキョク</t>
    </rPh>
    <rPh sb="4" eb="5">
      <t>メイ</t>
    </rPh>
    <phoneticPr fontId="1"/>
  </si>
  <si>
    <t>C4出版社</t>
    <rPh sb="2" eb="5">
      <t>シュッパンシャ</t>
    </rPh>
    <phoneticPr fontId="1"/>
  </si>
  <si>
    <t>C4CD番号</t>
    <rPh sb="4" eb="6">
      <t>バンゴウ</t>
    </rPh>
    <phoneticPr fontId="1"/>
  </si>
  <si>
    <t>C4証明書の有無</t>
    <rPh sb="2" eb="5">
      <t>ショウメイショ</t>
    </rPh>
    <rPh sb="6" eb="8">
      <t>ウム</t>
    </rPh>
    <phoneticPr fontId="1"/>
  </si>
  <si>
    <t>C4確認日</t>
    <rPh sb="2" eb="4">
      <t>カクニン</t>
    </rPh>
    <rPh sb="4" eb="5">
      <t>ビ</t>
    </rPh>
    <phoneticPr fontId="1"/>
  </si>
  <si>
    <t>C4確認相手先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</si>
  <si>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C4確認相手先 担当者</t>
    <rPh sb="2" eb="4">
      <t>カクニン</t>
    </rPh>
    <rPh sb="4" eb="7">
      <t>アイテサキ</t>
    </rPh>
    <rPh sb="8" eb="11">
      <t>タントウシャ</t>
    </rPh>
    <phoneticPr fontId="1"/>
  </si>
  <si>
    <t>C4確認相手先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</si>
  <si>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C4団体担当者</t>
    <rPh sb="2" eb="4">
      <t>ダンタイ</t>
    </rPh>
    <rPh sb="4" eb="7">
      <t>タントウシャ</t>
    </rPh>
    <phoneticPr fontId="1"/>
  </si>
  <si>
    <t>C4使用料</t>
    <rPh sb="2" eb="5">
      <t>シヨウリョウ</t>
    </rPh>
    <phoneticPr fontId="1"/>
  </si>
  <si>
    <t>C5楽曲名</t>
    <rPh sb="2" eb="4">
      <t>ガッキョク</t>
    </rPh>
    <rPh sb="4" eb="5">
      <t>メイ</t>
    </rPh>
    <phoneticPr fontId="1"/>
  </si>
  <si>
    <t>C5出版社</t>
    <rPh sb="2" eb="5">
      <t>シュッパンシャ</t>
    </rPh>
    <phoneticPr fontId="1"/>
  </si>
  <si>
    <t>C5CD番号</t>
    <rPh sb="4" eb="6">
      <t>バンゴウ</t>
    </rPh>
    <phoneticPr fontId="1"/>
  </si>
  <si>
    <t>C5証明書の有無</t>
    <rPh sb="2" eb="5">
      <t>ショウメイショ</t>
    </rPh>
    <rPh sb="6" eb="8">
      <t>ウム</t>
    </rPh>
    <phoneticPr fontId="1"/>
  </si>
  <si>
    <t>C5確認日</t>
    <rPh sb="2" eb="4">
      <t>カクニン</t>
    </rPh>
    <rPh sb="4" eb="5">
      <t>ビ</t>
    </rPh>
    <phoneticPr fontId="1"/>
  </si>
  <si>
    <t>C5確認相手先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</si>
  <si>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C5確認相手先 担当者</t>
    <rPh sb="2" eb="4">
      <t>カクニン</t>
    </rPh>
    <rPh sb="4" eb="7">
      <t>アイテサキ</t>
    </rPh>
    <rPh sb="8" eb="11">
      <t>タントウシャ</t>
    </rPh>
    <phoneticPr fontId="1"/>
  </si>
  <si>
    <t>C5確認相手先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</si>
  <si>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C5団体担当者</t>
    <rPh sb="2" eb="4">
      <t>ダンタイ</t>
    </rPh>
    <rPh sb="4" eb="7">
      <t>タントウシャ</t>
    </rPh>
    <phoneticPr fontId="1"/>
  </si>
  <si>
    <t>C5使用料</t>
    <rPh sb="2" eb="5">
      <t>シヨウリョウ</t>
    </rPh>
    <phoneticPr fontId="1"/>
  </si>
  <si>
    <t>C6楽曲名</t>
    <rPh sb="2" eb="4">
      <t>ガッキョク</t>
    </rPh>
    <rPh sb="4" eb="5">
      <t>メイ</t>
    </rPh>
    <phoneticPr fontId="1"/>
  </si>
  <si>
    <t>C6出版社</t>
    <rPh sb="2" eb="5">
      <t>シュッパンシャ</t>
    </rPh>
    <phoneticPr fontId="1"/>
  </si>
  <si>
    <t>C6CD番号</t>
    <rPh sb="4" eb="6">
      <t>バンゴウ</t>
    </rPh>
    <phoneticPr fontId="1"/>
  </si>
  <si>
    <t>C6証明書の有無</t>
    <rPh sb="2" eb="5">
      <t>ショウメイショ</t>
    </rPh>
    <rPh sb="6" eb="8">
      <t>ウム</t>
    </rPh>
    <phoneticPr fontId="1"/>
  </si>
  <si>
    <t>C6確認日</t>
    <rPh sb="2" eb="4">
      <t>カクニン</t>
    </rPh>
    <rPh sb="4" eb="5">
      <t>ビ</t>
    </rPh>
    <phoneticPr fontId="1"/>
  </si>
  <si>
    <t>C6確認相手先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</si>
  <si>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C6確認相手先 担当者</t>
    <rPh sb="2" eb="4">
      <t>カクニン</t>
    </rPh>
    <rPh sb="4" eb="7">
      <t>アイテサキ</t>
    </rPh>
    <rPh sb="8" eb="11">
      <t>タントウシャ</t>
    </rPh>
    <phoneticPr fontId="1"/>
  </si>
  <si>
    <t>C6確認相手先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</si>
  <si>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C6団体担当者</t>
    <rPh sb="2" eb="4">
      <t>ダンタイ</t>
    </rPh>
    <rPh sb="4" eb="7">
      <t>タントウシャ</t>
    </rPh>
    <phoneticPr fontId="1"/>
  </si>
  <si>
    <t>C6使用料</t>
    <rPh sb="2" eb="5">
      <t>シヨウリョウ</t>
    </rPh>
    <phoneticPr fontId="1"/>
  </si>
  <si>
    <t>C7楽曲名</t>
    <rPh sb="2" eb="4">
      <t>ガッキョク</t>
    </rPh>
    <rPh sb="4" eb="5">
      <t>メイ</t>
    </rPh>
    <phoneticPr fontId="1"/>
  </si>
  <si>
    <t>C7出版社</t>
    <rPh sb="2" eb="5">
      <t>シュッパンシャ</t>
    </rPh>
    <phoneticPr fontId="1"/>
  </si>
  <si>
    <t>C7CD番号</t>
    <rPh sb="4" eb="6">
      <t>バンゴウ</t>
    </rPh>
    <phoneticPr fontId="1"/>
  </si>
  <si>
    <t>C7証明書の有無</t>
    <rPh sb="2" eb="5">
      <t>ショウメイショ</t>
    </rPh>
    <rPh sb="6" eb="8">
      <t>ウム</t>
    </rPh>
    <phoneticPr fontId="1"/>
  </si>
  <si>
    <t>C7確認日</t>
    <rPh sb="2" eb="4">
      <t>カクニン</t>
    </rPh>
    <rPh sb="4" eb="5">
      <t>ビ</t>
    </rPh>
    <phoneticPr fontId="1"/>
  </si>
  <si>
    <t>C7確認相手先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</si>
  <si>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C7確認相手先 担当者</t>
    <rPh sb="2" eb="4">
      <t>カクニン</t>
    </rPh>
    <rPh sb="4" eb="7">
      <t>アイテサキ</t>
    </rPh>
    <rPh sb="8" eb="11">
      <t>タントウシャ</t>
    </rPh>
    <phoneticPr fontId="1"/>
  </si>
  <si>
    <t>C7確認相手先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</si>
  <si>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C7団体担当者</t>
    <rPh sb="2" eb="4">
      <t>ダンタイ</t>
    </rPh>
    <rPh sb="4" eb="7">
      <t>タントウシャ</t>
    </rPh>
    <phoneticPr fontId="1"/>
  </si>
  <si>
    <t>C7使用料</t>
    <rPh sb="2" eb="5">
      <t>シヨウリョウ</t>
    </rPh>
    <phoneticPr fontId="1"/>
  </si>
  <si>
    <t>C8楽曲名</t>
    <rPh sb="2" eb="4">
      <t>ガッキョク</t>
    </rPh>
    <rPh sb="4" eb="5">
      <t>メイ</t>
    </rPh>
    <phoneticPr fontId="1"/>
  </si>
  <si>
    <t>C8出版社</t>
    <rPh sb="2" eb="5">
      <t>シュッパンシャ</t>
    </rPh>
    <phoneticPr fontId="1"/>
  </si>
  <si>
    <t>C8CD番号</t>
    <rPh sb="4" eb="6">
      <t>バンゴウ</t>
    </rPh>
    <phoneticPr fontId="1"/>
  </si>
  <si>
    <t>C8証明書の有無</t>
    <rPh sb="2" eb="5">
      <t>ショウメイショ</t>
    </rPh>
    <rPh sb="6" eb="8">
      <t>ウム</t>
    </rPh>
    <phoneticPr fontId="1"/>
  </si>
  <si>
    <t>C8確認日</t>
    <rPh sb="2" eb="4">
      <t>カクニン</t>
    </rPh>
    <rPh sb="4" eb="5">
      <t>ビ</t>
    </rPh>
    <phoneticPr fontId="1"/>
  </si>
  <si>
    <t>C8確認相手先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</si>
  <si>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C8確認相手先 担当者</t>
    <rPh sb="2" eb="4">
      <t>カクニン</t>
    </rPh>
    <rPh sb="4" eb="7">
      <t>アイテサキ</t>
    </rPh>
    <rPh sb="8" eb="11">
      <t>タントウシャ</t>
    </rPh>
    <phoneticPr fontId="1"/>
  </si>
  <si>
    <t>C8確認相手先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</si>
  <si>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C8団体担当者</t>
    <rPh sb="2" eb="4">
      <t>ダンタイ</t>
    </rPh>
    <rPh sb="4" eb="7">
      <t>タントウシャ</t>
    </rPh>
    <phoneticPr fontId="1"/>
  </si>
  <si>
    <t>C8使用料</t>
    <rPh sb="2" eb="5">
      <t>シヨウリョウ</t>
    </rPh>
    <phoneticPr fontId="1"/>
  </si>
  <si>
    <t>C9楽曲名</t>
    <rPh sb="2" eb="4">
      <t>ガッキョク</t>
    </rPh>
    <rPh sb="4" eb="5">
      <t>メイ</t>
    </rPh>
    <phoneticPr fontId="1"/>
  </si>
  <si>
    <t>C9出版社</t>
    <rPh sb="2" eb="5">
      <t>シュッパンシャ</t>
    </rPh>
    <phoneticPr fontId="1"/>
  </si>
  <si>
    <t>C9CD番号</t>
    <rPh sb="4" eb="6">
      <t>バンゴウ</t>
    </rPh>
    <phoneticPr fontId="1"/>
  </si>
  <si>
    <t>C9証明書の有無</t>
    <rPh sb="2" eb="5">
      <t>ショウメイショ</t>
    </rPh>
    <rPh sb="6" eb="8">
      <t>ウム</t>
    </rPh>
    <phoneticPr fontId="1"/>
  </si>
  <si>
    <t>C9確認日</t>
    <rPh sb="2" eb="4">
      <t>カクニン</t>
    </rPh>
    <rPh sb="4" eb="5">
      <t>ビ</t>
    </rPh>
    <phoneticPr fontId="1"/>
  </si>
  <si>
    <t>C9確認相手先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</si>
  <si>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C9確認相手先 担当者</t>
    <rPh sb="2" eb="4">
      <t>カクニン</t>
    </rPh>
    <rPh sb="4" eb="7">
      <t>アイテサキ</t>
    </rPh>
    <rPh sb="8" eb="11">
      <t>タントウシャ</t>
    </rPh>
    <phoneticPr fontId="1"/>
  </si>
  <si>
    <t>C9確認相手先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</si>
  <si>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C9団体担当者</t>
    <rPh sb="2" eb="4">
      <t>ダンタイ</t>
    </rPh>
    <rPh sb="4" eb="7">
      <t>タントウシャ</t>
    </rPh>
    <phoneticPr fontId="1"/>
  </si>
  <si>
    <t>C9使用料</t>
    <rPh sb="2" eb="5">
      <t>シヨウリョウ</t>
    </rPh>
    <phoneticPr fontId="1"/>
  </si>
  <si>
    <t>C10楽曲名</t>
    <rPh sb="3" eb="5">
      <t>ガッキョク</t>
    </rPh>
    <rPh sb="5" eb="6">
      <t>メイ</t>
    </rPh>
    <phoneticPr fontId="1"/>
  </si>
  <si>
    <t>C10出版社</t>
    <rPh sb="3" eb="6">
      <t>シュッパンシャ</t>
    </rPh>
    <phoneticPr fontId="1"/>
  </si>
  <si>
    <t>C10CD番号</t>
    <rPh sb="5" eb="7">
      <t>バンゴウ</t>
    </rPh>
    <phoneticPr fontId="1"/>
  </si>
  <si>
    <t>C10証明書の有無</t>
    <rPh sb="3" eb="6">
      <t>ショウメイショ</t>
    </rPh>
    <rPh sb="7" eb="9">
      <t>ウム</t>
    </rPh>
    <phoneticPr fontId="1"/>
  </si>
  <si>
    <t>C10確認日</t>
    <rPh sb="3" eb="5">
      <t>カクニン</t>
    </rPh>
    <rPh sb="5" eb="6">
      <t>ビ</t>
    </rPh>
    <phoneticPr fontId="1"/>
  </si>
  <si>
    <t>C10確認相手先 社名</t>
    <rPh sb="3" eb="5">
      <t>カクニン</t>
    </rPh>
    <rPh sb="5" eb="7">
      <t>アイテ</t>
    </rPh>
    <rPh sb="7" eb="8">
      <t>サキ</t>
    </rPh>
    <rPh sb="9" eb="11">
      <t>シャメイ</t>
    </rPh>
    <phoneticPr fontId="1"/>
  </si>
  <si>
    <t>C10確認相手先 担当者</t>
    <rPh sb="3" eb="5">
      <t>カクニン</t>
    </rPh>
    <rPh sb="5" eb="8">
      <t>アイテサキ</t>
    </rPh>
    <rPh sb="9" eb="12">
      <t>タントウシャ</t>
    </rPh>
    <phoneticPr fontId="1"/>
  </si>
  <si>
    <t>C10確認相手先 電話番号</t>
    <rPh sb="3" eb="5">
      <t>カクニン</t>
    </rPh>
    <rPh sb="5" eb="8">
      <t>アイテサキ</t>
    </rPh>
    <rPh sb="9" eb="11">
      <t>デンワ</t>
    </rPh>
    <rPh sb="11" eb="13">
      <t>バンゴウ</t>
    </rPh>
    <phoneticPr fontId="1"/>
  </si>
  <si>
    <t>C10団体担当者</t>
    <rPh sb="3" eb="5">
      <t>ダンタイ</t>
    </rPh>
    <rPh sb="5" eb="8">
      <t>タントウシャ</t>
    </rPh>
    <phoneticPr fontId="1"/>
  </si>
  <si>
    <t>C10使用料</t>
    <rPh sb="3" eb="6">
      <t>シヨウリョウ</t>
    </rPh>
    <phoneticPr fontId="1"/>
  </si>
  <si>
    <t>←ここまで値でコピー</t>
    <rPh sb="5" eb="6">
      <t>アタイ</t>
    </rPh>
    <phoneticPr fontId="1"/>
  </si>
  <si>
    <t>↑2列目を値でコピー</t>
    <rPh sb="2" eb="3">
      <t>レツ</t>
    </rPh>
    <rPh sb="3" eb="4">
      <t>メ</t>
    </rPh>
    <rPh sb="5" eb="6">
      <t>アタイ</t>
    </rPh>
    <phoneticPr fontId="1"/>
  </si>
  <si>
    <t>2t</t>
    <phoneticPr fontId="1"/>
  </si>
  <si>
    <t>2tロング</t>
    <phoneticPr fontId="1"/>
  </si>
  <si>
    <t>←ここから値でコピー</t>
    <rPh sb="5" eb="6">
      <t>アタイ</t>
    </rPh>
    <phoneticPr fontId="1"/>
  </si>
  <si>
    <t>列とばし</t>
    <rPh sb="0" eb="1">
      <t>レツ</t>
    </rPh>
    <phoneticPr fontId="1"/>
  </si>
  <si>
    <t>音楽著作権使用許諾に関する確認書</t>
    <rPh sb="0" eb="2">
      <t>オンガク</t>
    </rPh>
    <rPh sb="2" eb="4">
      <t>チョサク</t>
    </rPh>
    <rPh sb="4" eb="5">
      <t>ケン</t>
    </rPh>
    <rPh sb="5" eb="7">
      <t>シヨウ</t>
    </rPh>
    <rPh sb="7" eb="9">
      <t>キョダク</t>
    </rPh>
    <rPh sb="10" eb="11">
      <t>カン</t>
    </rPh>
    <rPh sb="13" eb="16">
      <t>カクニンショ</t>
    </rPh>
    <phoneticPr fontId="1"/>
  </si>
  <si>
    <r>
      <rPr>
        <sz val="10"/>
        <color theme="1"/>
        <rFont val="ＭＳ Ｐ明朝"/>
        <family val="1"/>
        <charset val="128"/>
      </rPr>
      <t>団体名</t>
    </r>
    <rPh sb="0" eb="2">
      <t>ダンタイ</t>
    </rPh>
    <rPh sb="2" eb="3">
      <t>メイ</t>
    </rPh>
    <phoneticPr fontId="1"/>
  </si>
  <si>
    <t>使用楽曲名</t>
    <rPh sb="0" eb="2">
      <t>シヨウ</t>
    </rPh>
    <rPh sb="2" eb="4">
      <t>ガッキョク</t>
    </rPh>
    <rPh sb="4" eb="5">
      <t>メイ</t>
    </rPh>
    <phoneticPr fontId="1"/>
  </si>
  <si>
    <t>確認相手先</t>
    <rPh sb="0" eb="2">
      <t>カクニン</t>
    </rPh>
    <rPh sb="2" eb="4">
      <t>アイテ</t>
    </rPh>
    <rPh sb="4" eb="5">
      <t>サキ</t>
    </rPh>
    <phoneticPr fontId="1"/>
  </si>
  <si>
    <t>社名</t>
    <rPh sb="0" eb="2">
      <t>シャメイ</t>
    </rPh>
    <phoneticPr fontId="1"/>
  </si>
  <si>
    <t>電話番号</t>
    <rPh sb="0" eb="2">
      <t>デンワ</t>
    </rPh>
    <rPh sb="2" eb="4">
      <t>バンゴウ</t>
    </rPh>
    <phoneticPr fontId="1"/>
  </si>
  <si>
    <t>出演団体担当者名</t>
    <rPh sb="0" eb="2">
      <t>シュツエン</t>
    </rPh>
    <rPh sb="2" eb="4">
      <t>ダンタイ</t>
    </rPh>
    <rPh sb="4" eb="7">
      <t>タントウシャ</t>
    </rPh>
    <rPh sb="7" eb="8">
      <t>メイ</t>
    </rPh>
    <phoneticPr fontId="1"/>
  </si>
  <si>
    <t>確認(予定）日</t>
    <rPh sb="0" eb="2">
      <t>カクニン</t>
    </rPh>
    <rPh sb="3" eb="5">
      <t>ヨテイ</t>
    </rPh>
    <rPh sb="6" eb="7">
      <t>ジツ</t>
    </rPh>
    <phoneticPr fontId="1"/>
  </si>
  <si>
    <t>使用料</t>
    <rPh sb="0" eb="3">
      <t>シヨウリョウ</t>
    </rPh>
    <phoneticPr fontId="1"/>
  </si>
  <si>
    <t>CD番号</t>
    <rPh sb="2" eb="4">
      <t>バンゴウ</t>
    </rPh>
    <phoneticPr fontId="1"/>
  </si>
  <si>
    <t>証明書の有無</t>
    <rPh sb="0" eb="3">
      <t>ショウメイショ</t>
    </rPh>
    <rPh sb="4" eb="6">
      <t>ウム</t>
    </rPh>
    <phoneticPr fontId="1"/>
  </si>
  <si>
    <r>
      <rPr>
        <sz val="18"/>
        <color indexed="8"/>
        <rFont val="ＭＳ Ｐゴシック"/>
        <family val="3"/>
        <charset val="128"/>
      </rPr>
      <t xml:space="preserve">★ </t>
    </r>
    <r>
      <rPr>
        <sz val="24"/>
        <color indexed="8"/>
        <rFont val="ＭＳ Ｐゴシック"/>
        <family val="3"/>
        <charset val="128"/>
      </rPr>
      <t>構成メンバー名簿</t>
    </r>
    <rPh sb="8" eb="10">
      <t>メイボ</t>
    </rPh>
    <phoneticPr fontId="11"/>
  </si>
  <si>
    <t>プログラム掲載</t>
    <rPh sb="5" eb="7">
      <t>ケイサイ</t>
    </rPh>
    <phoneticPr fontId="36"/>
  </si>
  <si>
    <t>1：掲載　0：不掲載</t>
    <rPh sb="2" eb="4">
      <t>ケイサイ</t>
    </rPh>
    <rPh sb="7" eb="8">
      <t>フ</t>
    </rPh>
    <rPh sb="8" eb="10">
      <t>ケイサイ</t>
    </rPh>
    <phoneticPr fontId="36"/>
  </si>
  <si>
    <t>全員掲載する</t>
    <rPh sb="0" eb="2">
      <t>ゼンイン</t>
    </rPh>
    <rPh sb="2" eb="4">
      <t>ケイサイ</t>
    </rPh>
    <phoneticPr fontId="36"/>
  </si>
  <si>
    <t>全員掲載しない</t>
    <rPh sb="0" eb="2">
      <t>ゼンイン</t>
    </rPh>
    <rPh sb="2" eb="4">
      <t>ケイサイ</t>
    </rPh>
    <phoneticPr fontId="36"/>
  </si>
  <si>
    <t>個別に設定する</t>
    <rPh sb="0" eb="2">
      <t>コベツ</t>
    </rPh>
    <rPh sb="3" eb="5">
      <t>セッテイ</t>
    </rPh>
    <phoneticPr fontId="36"/>
  </si>
  <si>
    <r>
      <rPr>
        <sz val="12"/>
        <color indexed="8"/>
        <rFont val="ＭＳ Ｐゴシック"/>
        <family val="3"/>
        <charset val="128"/>
      </rPr>
      <t>※リストから選択して下さい</t>
    </r>
    <phoneticPr fontId="36"/>
  </si>
  <si>
    <t>※ プログラム掲載について</t>
    <phoneticPr fontId="36"/>
  </si>
  <si>
    <t>選択判定</t>
    <rPh sb="0" eb="2">
      <t>センタク</t>
    </rPh>
    <rPh sb="2" eb="4">
      <t>ハンテイ</t>
    </rPh>
    <phoneticPr fontId="36"/>
  </si>
  <si>
    <r>
      <rPr>
        <sz val="11"/>
        <color indexed="10"/>
        <rFont val="ＭＳ Ｐゴシック"/>
        <family val="3"/>
        <charset val="128"/>
      </rPr>
      <t xml:space="preserve">● </t>
    </r>
    <r>
      <rPr>
        <b/>
        <sz val="11"/>
        <color indexed="10"/>
        <rFont val="ＭＳ Ｐゴシック"/>
        <family val="3"/>
        <charset val="128"/>
      </rPr>
      <t>プログラムに構成メンバーの氏名を掲載します。掲載の有無を選択して下さい。</t>
    </r>
    <phoneticPr fontId="36"/>
  </si>
  <si>
    <t>● プログラムに個人名を掲載することについて、その個人に必ず承諾を得て下さい｡</t>
    <phoneticPr fontId="36"/>
  </si>
  <si>
    <t>　　また、未成年の場合は、保護者に承諾を得て下さい。</t>
    <phoneticPr fontId="36"/>
  </si>
  <si>
    <t>● 承諾を得られない場合は掲載ができませんので、構成メンバー表の「プログラムへの掲載」欄を『掲載しない』にして下さい。</t>
    <rPh sb="24" eb="26">
      <t>コウセイ</t>
    </rPh>
    <rPh sb="30" eb="31">
      <t>ヒョウ</t>
    </rPh>
    <rPh sb="40" eb="42">
      <t>ケイサイ</t>
    </rPh>
    <rPh sb="43" eb="44">
      <t>ラン</t>
    </rPh>
    <rPh sb="46" eb="48">
      <t>ケイサイ</t>
    </rPh>
    <phoneticPr fontId="36"/>
  </si>
  <si>
    <t>■ 構成メンバーの氏名・年齢・学年を入力してください。</t>
    <rPh sb="2" eb="4">
      <t>コウセイ</t>
    </rPh>
    <rPh sb="9" eb="11">
      <t>シメイ</t>
    </rPh>
    <rPh sb="12" eb="14">
      <t>ネンレイ</t>
    </rPh>
    <rPh sb="15" eb="17">
      <t>ガクネン</t>
    </rPh>
    <phoneticPr fontId="36"/>
  </si>
  <si>
    <t>■ 構成メンバーの氏名・年齢・学年・プログラムへの記載の有無を入力してください。</t>
    <rPh sb="2" eb="4">
      <t>コウセイ</t>
    </rPh>
    <rPh sb="9" eb="11">
      <t>シメイ</t>
    </rPh>
    <rPh sb="12" eb="14">
      <t>ネンレイ</t>
    </rPh>
    <rPh sb="15" eb="17">
      <t>ガクネン</t>
    </rPh>
    <rPh sb="25" eb="27">
      <t>キサイ</t>
    </rPh>
    <rPh sb="28" eb="30">
      <t>ウム</t>
    </rPh>
    <phoneticPr fontId="36"/>
  </si>
  <si>
    <r>
      <rPr>
        <b/>
        <sz val="12"/>
        <color indexed="10"/>
        <rFont val="ＭＳ Ｐゴシック"/>
        <family val="3"/>
        <charset val="128"/>
      </rPr>
      <t>※注意事項※</t>
    </r>
  </si>
  <si>
    <t>● 構成メンバーと登録引率者が重複することはありません。</t>
    <phoneticPr fontId="36"/>
  </si>
  <si>
    <t>● 構成メンバー氏名は、必ずその個人に氏名登録の承諾を得た上で入力して下さい。（未成年の場合は、保護者の承諾を得て下さい。）</t>
    <phoneticPr fontId="36"/>
  </si>
  <si>
    <t>【入力にあたって】</t>
    <phoneticPr fontId="36"/>
  </si>
  <si>
    <r>
      <t>　※ 苗字と名前の間は、</t>
    </r>
    <r>
      <rPr>
        <sz val="14"/>
        <rFont val="HGP創英角ｺﾞｼｯｸUB"/>
        <family val="3"/>
        <charset val="128"/>
      </rPr>
      <t>全角で１文字</t>
    </r>
    <r>
      <rPr>
        <sz val="12"/>
        <rFont val="ＭＳ Ｐ明朝"/>
        <family val="1"/>
        <charset val="128"/>
      </rPr>
      <t>スペースを空けてください。また、</t>
    </r>
    <r>
      <rPr>
        <b/>
        <sz val="12"/>
        <rFont val="ＭＳ Ｐ明朝"/>
        <family val="1"/>
        <charset val="128"/>
      </rPr>
      <t>氏名の前後</t>
    </r>
    <r>
      <rPr>
        <sz val="12"/>
        <rFont val="ＭＳ Ｐ明朝"/>
        <family val="1"/>
        <charset val="128"/>
      </rPr>
      <t>や、</t>
    </r>
    <r>
      <rPr>
        <b/>
        <sz val="12"/>
        <rFont val="ＭＳ Ｐ明朝"/>
        <family val="1"/>
        <charset val="128"/>
      </rPr>
      <t>２つ以上のスペース</t>
    </r>
    <r>
      <rPr>
        <sz val="12"/>
        <rFont val="ＭＳ Ｐ明朝"/>
        <family val="1"/>
        <charset val="128"/>
      </rPr>
      <t>を入力しないでください。</t>
    </r>
    <rPh sb="3" eb="5">
      <t>ミョウジ</t>
    </rPh>
    <rPh sb="6" eb="8">
      <t>ナマエ</t>
    </rPh>
    <rPh sb="9" eb="10">
      <t>アイダ</t>
    </rPh>
    <rPh sb="12" eb="14">
      <t>ゼンカク</t>
    </rPh>
    <rPh sb="16" eb="18">
      <t>モジ</t>
    </rPh>
    <rPh sb="23" eb="24">
      <t>ア</t>
    </rPh>
    <rPh sb="34" eb="36">
      <t>シメイ</t>
    </rPh>
    <rPh sb="37" eb="39">
      <t>ゼンゴ</t>
    </rPh>
    <rPh sb="43" eb="45">
      <t>イジョウ</t>
    </rPh>
    <rPh sb="51" eb="53">
      <t>ニュウリョク</t>
    </rPh>
    <phoneticPr fontId="36"/>
  </si>
  <si>
    <r>
      <t>　※ 年齢は</t>
    </r>
    <r>
      <rPr>
        <sz val="14"/>
        <rFont val="HGP創英角ｺﾞｼｯｸUB"/>
        <family val="3"/>
        <charset val="128"/>
      </rPr>
      <t>半角英数字</t>
    </r>
    <r>
      <rPr>
        <sz val="12"/>
        <rFont val="ＭＳ Ｐ明朝"/>
        <family val="1"/>
        <charset val="128"/>
      </rPr>
      <t>で入力してください。</t>
    </r>
    <rPh sb="3" eb="5">
      <t>ネンレイ</t>
    </rPh>
    <rPh sb="6" eb="8">
      <t>ハンカク</t>
    </rPh>
    <rPh sb="8" eb="11">
      <t>エイスウジ</t>
    </rPh>
    <rPh sb="12" eb="14">
      <t>ニュウリョク</t>
    </rPh>
    <phoneticPr fontId="36"/>
  </si>
  <si>
    <r>
      <t>　※ 学年の数字も</t>
    </r>
    <r>
      <rPr>
        <sz val="14"/>
        <rFont val="HGP創英角ｺﾞｼｯｸUB"/>
        <family val="3"/>
        <charset val="128"/>
      </rPr>
      <t>半角英数字</t>
    </r>
    <r>
      <rPr>
        <sz val="12"/>
        <rFont val="ＭＳ Ｐ明朝"/>
        <family val="1"/>
        <charset val="128"/>
      </rPr>
      <t>で入力してください。</t>
    </r>
    <rPh sb="3" eb="5">
      <t>ガクネン</t>
    </rPh>
    <rPh sb="6" eb="8">
      <t>スウジ</t>
    </rPh>
    <rPh sb="9" eb="11">
      <t>ハンカク</t>
    </rPh>
    <rPh sb="11" eb="14">
      <t>エイスウジ</t>
    </rPh>
    <phoneticPr fontId="36"/>
  </si>
  <si>
    <r>
      <t>　※ 他のデータより</t>
    </r>
    <r>
      <rPr>
        <sz val="14"/>
        <rFont val="HGS創英角ｺﾞｼｯｸUB"/>
        <family val="3"/>
        <charset val="128"/>
      </rPr>
      <t>コピー＆ペースト</t>
    </r>
    <r>
      <rPr>
        <sz val="12"/>
        <rFont val="ＭＳ Ｐ明朝"/>
        <family val="1"/>
        <charset val="128"/>
      </rPr>
      <t>を行った場合には 特に</t>
    </r>
    <r>
      <rPr>
        <sz val="14"/>
        <rFont val="HGP創英角ｺﾞｼｯｸUB"/>
        <family val="3"/>
        <charset val="128"/>
      </rPr>
      <t>半角・全角</t>
    </r>
    <r>
      <rPr>
        <sz val="12"/>
        <rFont val="ＭＳ Ｐ明朝"/>
        <family val="1"/>
        <charset val="128"/>
      </rPr>
      <t>に注意してください。エラー表示になる可能性があります。</t>
    </r>
    <rPh sb="3" eb="4">
      <t>タ</t>
    </rPh>
    <rPh sb="19" eb="20">
      <t>オコナ</t>
    </rPh>
    <rPh sb="22" eb="24">
      <t>バアイ</t>
    </rPh>
    <rPh sb="29" eb="31">
      <t>ハンカク</t>
    </rPh>
    <rPh sb="32" eb="34">
      <t>ゼンカク</t>
    </rPh>
    <rPh sb="35" eb="37">
      <t>チュウイ</t>
    </rPh>
    <rPh sb="47" eb="49">
      <t>ヒョウジ</t>
    </rPh>
    <rPh sb="52" eb="55">
      <t>カノウセイ</t>
    </rPh>
    <phoneticPr fontId="36"/>
  </si>
  <si>
    <r>
      <t>　※ 学校に通われていない方の学年は、</t>
    </r>
    <r>
      <rPr>
        <sz val="14"/>
        <rFont val="HGP創英角ｺﾞｼｯｸUB"/>
        <family val="3"/>
        <charset val="128"/>
      </rPr>
      <t>『なし』</t>
    </r>
    <r>
      <rPr>
        <sz val="12"/>
        <rFont val="ＭＳ Ｐ明朝"/>
        <family val="1"/>
        <charset val="128"/>
      </rPr>
      <t>を選択（入力）してください。</t>
    </r>
    <rPh sb="3" eb="5">
      <t>ガッコウ</t>
    </rPh>
    <rPh sb="6" eb="7">
      <t>カヨ</t>
    </rPh>
    <rPh sb="13" eb="14">
      <t>カタ</t>
    </rPh>
    <rPh sb="15" eb="17">
      <t>ガクネン</t>
    </rPh>
    <rPh sb="24" eb="26">
      <t>センタク</t>
    </rPh>
    <phoneticPr fontId="36"/>
  </si>
  <si>
    <t>掲載する</t>
    <rPh sb="0" eb="2">
      <t>ケイサイ</t>
    </rPh>
    <phoneticPr fontId="36"/>
  </si>
  <si>
    <t>掲載しない</t>
    <rPh sb="0" eb="2">
      <t>ケイサイ</t>
    </rPh>
    <phoneticPr fontId="36"/>
  </si>
  <si>
    <t>学年が判別できません。リストから選択してください。</t>
    <rPh sb="0" eb="2">
      <t>ガクネン</t>
    </rPh>
    <rPh sb="3" eb="5">
      <t>ハンベツ</t>
    </rPh>
    <rPh sb="16" eb="18">
      <t>センタク</t>
    </rPh>
    <phoneticPr fontId="36"/>
  </si>
  <si>
    <t>上から順番に記入してください。</t>
    <rPh sb="0" eb="1">
      <t>ウエ</t>
    </rPh>
    <rPh sb="3" eb="5">
      <t>ジュンバン</t>
    </rPh>
    <rPh sb="6" eb="8">
      <t>キニュウ</t>
    </rPh>
    <phoneticPr fontId="36"/>
  </si>
  <si>
    <t>半角英数字で入力してください。</t>
    <rPh sb="0" eb="2">
      <t>ハンカク</t>
    </rPh>
    <rPh sb="2" eb="5">
      <t>エイスウジ</t>
    </rPh>
    <rPh sb="6" eb="8">
      <t>ニュウリョク</t>
    </rPh>
    <phoneticPr fontId="36"/>
  </si>
  <si>
    <t>氏名</t>
    <rPh sb="0" eb="2">
      <t>シメイ</t>
    </rPh>
    <phoneticPr fontId="36"/>
  </si>
  <si>
    <t>年齢</t>
    <rPh sb="0" eb="2">
      <t>ネンレイ</t>
    </rPh>
    <phoneticPr fontId="36"/>
  </si>
  <si>
    <t>学年</t>
    <rPh sb="0" eb="2">
      <t>ガクネン</t>
    </rPh>
    <phoneticPr fontId="36"/>
  </si>
  <si>
    <t>学年別人数</t>
    <rPh sb="0" eb="3">
      <t>ガクネンベツ</t>
    </rPh>
    <rPh sb="3" eb="5">
      <t>ニンズ</t>
    </rPh>
    <phoneticPr fontId="36"/>
  </si>
  <si>
    <t>名前取込</t>
    <rPh sb="0" eb="2">
      <t>ナマエ</t>
    </rPh>
    <rPh sb="2" eb="4">
      <t>トリコミ</t>
    </rPh>
    <phoneticPr fontId="36"/>
  </si>
  <si>
    <t>名前判定</t>
    <rPh sb="0" eb="2">
      <t>ナマエ</t>
    </rPh>
    <rPh sb="2" eb="4">
      <t>ハンテイ</t>
    </rPh>
    <phoneticPr fontId="36"/>
  </si>
  <si>
    <t>年齢判定</t>
    <rPh sb="0" eb="2">
      <t>ネンレイ</t>
    </rPh>
    <rPh sb="2" eb="4">
      <t>ハンテイ</t>
    </rPh>
    <phoneticPr fontId="36"/>
  </si>
  <si>
    <t>学年判別</t>
    <rPh sb="0" eb="2">
      <t>ガクネン</t>
    </rPh>
    <rPh sb="2" eb="4">
      <t>ハンベツ</t>
    </rPh>
    <phoneticPr fontId="36"/>
  </si>
  <si>
    <t>プログラム判別</t>
    <rPh sb="5" eb="7">
      <t>ハンベツ</t>
    </rPh>
    <phoneticPr fontId="36"/>
  </si>
  <si>
    <t>入力</t>
    <rPh sb="0" eb="2">
      <t>ニュウリョク</t>
    </rPh>
    <phoneticPr fontId="36"/>
  </si>
  <si>
    <t>上から</t>
    <rPh sb="0" eb="1">
      <t>ウエ</t>
    </rPh>
    <phoneticPr fontId="36"/>
  </si>
  <si>
    <t>未記入</t>
    <rPh sb="0" eb="3">
      <t>ミキニュウ</t>
    </rPh>
    <phoneticPr fontId="36"/>
  </si>
  <si>
    <t>警告</t>
    <rPh sb="0" eb="2">
      <t>ケイコク</t>
    </rPh>
    <phoneticPr fontId="36"/>
  </si>
  <si>
    <t>リストから選択してください。</t>
    <rPh sb="5" eb="7">
      <t>センタク</t>
    </rPh>
    <phoneticPr fontId="36"/>
  </si>
  <si>
    <t>小1</t>
    <rPh sb="0" eb="1">
      <t>ショウ</t>
    </rPh>
    <phoneticPr fontId="36"/>
  </si>
  <si>
    <t>年少</t>
    <rPh sb="0" eb="2">
      <t>ネンショウ</t>
    </rPh>
    <phoneticPr fontId="36"/>
  </si>
  <si>
    <t>年中</t>
    <rPh sb="0" eb="2">
      <t>ネンチュウ</t>
    </rPh>
    <phoneticPr fontId="36"/>
  </si>
  <si>
    <t>年長</t>
    <rPh sb="0" eb="2">
      <t>ネンチョウ</t>
    </rPh>
    <phoneticPr fontId="36"/>
  </si>
  <si>
    <t>小2</t>
    <rPh sb="0" eb="1">
      <t>ショウ</t>
    </rPh>
    <phoneticPr fontId="36"/>
  </si>
  <si>
    <t>小3</t>
    <rPh sb="0" eb="1">
      <t>ショウ</t>
    </rPh>
    <phoneticPr fontId="36"/>
  </si>
  <si>
    <t>小4</t>
    <rPh sb="0" eb="1">
      <t>ショウ</t>
    </rPh>
    <phoneticPr fontId="36"/>
  </si>
  <si>
    <t>小5</t>
    <rPh sb="0" eb="1">
      <t>ショウ</t>
    </rPh>
    <phoneticPr fontId="36"/>
  </si>
  <si>
    <t>小6</t>
    <rPh sb="0" eb="1">
      <t>ショウ</t>
    </rPh>
    <phoneticPr fontId="36"/>
  </si>
  <si>
    <t>中1</t>
    <rPh sb="0" eb="1">
      <t>チュウ</t>
    </rPh>
    <phoneticPr fontId="36"/>
  </si>
  <si>
    <t>中2</t>
    <rPh sb="0" eb="1">
      <t>チュウ</t>
    </rPh>
    <phoneticPr fontId="36"/>
  </si>
  <si>
    <t>中3</t>
    <rPh sb="0" eb="1">
      <t>チュウ</t>
    </rPh>
    <phoneticPr fontId="36"/>
  </si>
  <si>
    <t>高1</t>
    <rPh sb="0" eb="1">
      <t>コウ</t>
    </rPh>
    <phoneticPr fontId="36"/>
  </si>
  <si>
    <t>高2</t>
    <rPh sb="0" eb="1">
      <t>コウ</t>
    </rPh>
    <phoneticPr fontId="36"/>
  </si>
  <si>
    <t>高3</t>
    <rPh sb="0" eb="1">
      <t>コウ</t>
    </rPh>
    <phoneticPr fontId="36"/>
  </si>
  <si>
    <t>大1</t>
    <rPh sb="0" eb="1">
      <t>ダイ</t>
    </rPh>
    <phoneticPr fontId="36"/>
  </si>
  <si>
    <t>大2</t>
    <rPh sb="0" eb="1">
      <t>ダイ</t>
    </rPh>
    <phoneticPr fontId="36"/>
  </si>
  <si>
    <t>大3</t>
    <rPh sb="0" eb="1">
      <t>ダイ</t>
    </rPh>
    <phoneticPr fontId="36"/>
  </si>
  <si>
    <t>大4</t>
    <rPh sb="0" eb="1">
      <t>ダイ</t>
    </rPh>
    <phoneticPr fontId="36"/>
  </si>
  <si>
    <t>なし</t>
    <phoneticPr fontId="36"/>
  </si>
  <si>
    <t>判別不能</t>
    <rPh sb="0" eb="2">
      <t>ハンベツ</t>
    </rPh>
    <rPh sb="2" eb="4">
      <t>フノウ</t>
    </rPh>
    <phoneticPr fontId="36"/>
  </si>
  <si>
    <t>なし内訳</t>
    <rPh sb="2" eb="4">
      <t>ウチワケ</t>
    </rPh>
    <phoneticPr fontId="36"/>
  </si>
  <si>
    <t>6歳以下</t>
    <rPh sb="1" eb="2">
      <t>サイ</t>
    </rPh>
    <rPh sb="2" eb="4">
      <t>イカ</t>
    </rPh>
    <phoneticPr fontId="36"/>
  </si>
  <si>
    <t>7歳以上</t>
    <rPh sb="1" eb="2">
      <t>サイ</t>
    </rPh>
    <rPh sb="2" eb="4">
      <t>イジョウ</t>
    </rPh>
    <phoneticPr fontId="36"/>
  </si>
  <si>
    <t>学年別人数</t>
    <rPh sb="0" eb="2">
      <t>ガクネン</t>
    </rPh>
    <rPh sb="2" eb="3">
      <t>ベツ</t>
    </rPh>
    <rPh sb="3" eb="5">
      <t>ニンズ</t>
    </rPh>
    <phoneticPr fontId="36"/>
  </si>
  <si>
    <t>未就学</t>
    <rPh sb="0" eb="3">
      <t>ミシュウガク</t>
    </rPh>
    <phoneticPr fontId="36"/>
  </si>
  <si>
    <t>小学生</t>
    <rPh sb="0" eb="3">
      <t>ショウガクセイ</t>
    </rPh>
    <phoneticPr fontId="36"/>
  </si>
  <si>
    <t>中学生</t>
    <rPh sb="0" eb="3">
      <t>チュウガクセイ</t>
    </rPh>
    <phoneticPr fontId="36"/>
  </si>
  <si>
    <t>高校生</t>
    <rPh sb="0" eb="3">
      <t>コウコウセイ</t>
    </rPh>
    <phoneticPr fontId="36"/>
  </si>
  <si>
    <t>大学生</t>
    <rPh sb="0" eb="3">
      <t>ダイガクセイ</t>
    </rPh>
    <phoneticPr fontId="36"/>
  </si>
  <si>
    <t>社会人</t>
    <rPh sb="0" eb="2">
      <t>シャカイ</t>
    </rPh>
    <rPh sb="2" eb="3">
      <t>ジン</t>
    </rPh>
    <phoneticPr fontId="36"/>
  </si>
  <si>
    <t>その他</t>
    <rPh sb="2" eb="3">
      <t>タ</t>
    </rPh>
    <phoneticPr fontId="36"/>
  </si>
  <si>
    <t>判定</t>
    <rPh sb="0" eb="2">
      <t>ハンテイ</t>
    </rPh>
    <phoneticPr fontId="36"/>
  </si>
  <si>
    <t>【総合判定】</t>
    <rPh sb="1" eb="3">
      <t>ソウゴウ</t>
    </rPh>
    <rPh sb="3" eb="5">
      <t>ハンテイ</t>
    </rPh>
    <phoneticPr fontId="36"/>
  </si>
  <si>
    <t>シートの完成</t>
    <rPh sb="4" eb="6">
      <t>カンセイ</t>
    </rPh>
    <phoneticPr fontId="36"/>
  </si>
  <si>
    <t>名簿の完成</t>
    <rPh sb="0" eb="2">
      <t>メイボ</t>
    </rPh>
    <rPh sb="3" eb="5">
      <t>カンセイ</t>
    </rPh>
    <phoneticPr fontId="36"/>
  </si>
  <si>
    <t>人数</t>
    <rPh sb="0" eb="2">
      <t>ニンズウ</t>
    </rPh>
    <phoneticPr fontId="36"/>
  </si>
  <si>
    <t>■ 構成メンバー数</t>
    <rPh sb="2" eb="4">
      <t>コウセイ</t>
    </rPh>
    <rPh sb="8" eb="9">
      <t>スウ</t>
    </rPh>
    <phoneticPr fontId="36"/>
  </si>
  <si>
    <t>名</t>
    <rPh sb="0" eb="1">
      <t>メイ</t>
    </rPh>
    <phoneticPr fontId="36"/>
  </si>
  <si>
    <t>補助</t>
    <rPh sb="0" eb="2">
      <t>ホジョ</t>
    </rPh>
    <phoneticPr fontId="36"/>
  </si>
  <si>
    <t>補助員判定</t>
    <rPh sb="0" eb="3">
      <t>ホジョイン</t>
    </rPh>
    <rPh sb="3" eb="5">
      <t>ハンテイ</t>
    </rPh>
    <phoneticPr fontId="36"/>
  </si>
  <si>
    <t>上限</t>
    <rPh sb="0" eb="2">
      <t>ジョウゲン</t>
    </rPh>
    <phoneticPr fontId="36"/>
  </si>
  <si>
    <t>搬入出補助員が超過しています。</t>
    <rPh sb="0" eb="2">
      <t>ハンニュウ</t>
    </rPh>
    <rPh sb="2" eb="3">
      <t>シュツ</t>
    </rPh>
    <rPh sb="3" eb="6">
      <t>ホジョイン</t>
    </rPh>
    <rPh sb="7" eb="9">
      <t>チョウカ</t>
    </rPh>
    <phoneticPr fontId="1"/>
  </si>
  <si>
    <t>■ 搬出入補助員数</t>
    <rPh sb="2" eb="5">
      <t>ハンシュツニュウ</t>
    </rPh>
    <rPh sb="5" eb="8">
      <t>ホジョイン</t>
    </rPh>
    <rPh sb="8" eb="9">
      <t>スウ</t>
    </rPh>
    <phoneticPr fontId="36"/>
  </si>
  <si>
    <t>部門</t>
    <rPh sb="0" eb="2">
      <t>ブモン</t>
    </rPh>
    <phoneticPr fontId="1"/>
  </si>
  <si>
    <t>搬出入補助員</t>
    <rPh sb="0" eb="3">
      <t>ハンシュツニュウ</t>
    </rPh>
    <rPh sb="5" eb="6">
      <t>イン</t>
    </rPh>
    <phoneticPr fontId="1"/>
  </si>
  <si>
    <t>登録引率者</t>
    <rPh sb="0" eb="2">
      <t>トウロク</t>
    </rPh>
    <rPh sb="2" eb="5">
      <t>インソツシャ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</si>
  <si>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</si>
  <si>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</si>
  <si>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・ 普通車用の大会専用駐車場はございません。なるべく公共交通機関をご利用の上、ご来場下さいますようお願いします。</t>
    <rPh sb="2" eb="5">
      <t>フツウシャ</t>
    </rPh>
    <rPh sb="5" eb="6">
      <t>ヨウ</t>
    </rPh>
    <rPh sb="7" eb="9">
      <t>タイカイ</t>
    </rPh>
    <rPh sb="9" eb="11">
      <t>センヨウ</t>
    </rPh>
    <rPh sb="11" eb="14">
      <t>チュウシャジョウ</t>
    </rPh>
    <phoneticPr fontId="11"/>
  </si>
  <si>
    <t>・ 申込み状況により、希望台数に添えないことがございますので、予めご了承下さい。</t>
    <rPh sb="2" eb="4">
      <t>モウシコ</t>
    </rPh>
    <rPh sb="5" eb="7">
      <t>ジョウキョウ</t>
    </rPh>
    <phoneticPr fontId="11"/>
  </si>
  <si>
    <r>
      <t xml:space="preserve">・ </t>
    </r>
    <r>
      <rPr>
        <b/>
        <u/>
        <sz val="11"/>
        <rFont val="ＭＳ Ｐゴシック"/>
        <family val="3"/>
        <charset val="128"/>
      </rPr>
      <t>トラックの大きさは、４ｔロング以内</t>
    </r>
    <r>
      <rPr>
        <sz val="11"/>
        <rFont val="ＭＳ Ｐゴシック"/>
        <family val="3"/>
        <charset val="128"/>
      </rPr>
      <t>でお願いします。</t>
    </r>
    <phoneticPr fontId="11"/>
  </si>
  <si>
    <t>・ 大会当日、大会専用駐車区画への進入車両は、当協会が許可した車両のみです。</t>
    <rPh sb="7" eb="9">
      <t>タイカイ</t>
    </rPh>
    <rPh sb="9" eb="11">
      <t>センヨウ</t>
    </rPh>
    <rPh sb="11" eb="13">
      <t>チュウシャ</t>
    </rPh>
    <rPh sb="13" eb="15">
      <t>クカク</t>
    </rPh>
    <phoneticPr fontId="11"/>
  </si>
  <si>
    <t>個人参加費</t>
    <rPh sb="0" eb="2">
      <t>コジン</t>
    </rPh>
    <rPh sb="2" eb="4">
      <t>サンカ</t>
    </rPh>
    <rPh sb="4" eb="5">
      <t>ヒ</t>
    </rPh>
    <phoneticPr fontId="1"/>
  </si>
  <si>
    <t>団体参加費</t>
    <rPh sb="0" eb="2">
      <t>ダンタイ</t>
    </rPh>
    <rPh sb="2" eb="5">
      <t>サンカヒ</t>
    </rPh>
    <phoneticPr fontId="1"/>
  </si>
  <si>
    <t>※必ず連絡がとれる方を入力して下さい。大会に関わる書類を送付・送信致します。</t>
    <phoneticPr fontId="1"/>
  </si>
  <si>
    <t>E-mail (PC)</t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</si>
  <si>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Franklin Gothic Book"/>
        <family val="2"/>
      </rPr>
      <t xml:space="preserve"> E-mail</t>
    </r>
    <r>
      <rPr>
        <sz val="11"/>
        <color theme="1"/>
        <rFont val="ＭＳ Ｐゴシック"/>
        <family val="3"/>
        <charset val="128"/>
      </rPr>
      <t>アドレスは、可能な限り記入してください。</t>
    </r>
    <rPh sb="14" eb="16">
      <t>カノウ</t>
    </rPh>
    <rPh sb="17" eb="18">
      <t>カギ</t>
    </rPh>
    <rPh sb="19" eb="21">
      <t>キニュウ</t>
    </rPh>
    <phoneticPr fontId="1"/>
  </si>
  <si>
    <r>
      <rPr>
        <sz val="11"/>
        <color theme="1"/>
        <rFont val="HG丸ｺﾞｼｯｸM-PRO"/>
        <family val="3"/>
        <charset val="128"/>
      </rPr>
      <t>名</t>
    </r>
    <rPh sb="0" eb="1">
      <t>メイ</t>
    </rPh>
    <phoneticPr fontId="1"/>
  </si>
  <si>
    <r>
      <rPr>
        <sz val="11"/>
        <color indexed="8"/>
        <rFont val="HG丸ｺﾞｼｯｸM-PRO"/>
        <family val="3"/>
        <charset val="128"/>
      </rPr>
      <t>書類送付先（連絡先）と同様</t>
    </r>
    <rPh sb="0" eb="2">
      <t>ショルイ</t>
    </rPh>
    <rPh sb="2" eb="4">
      <t>ソウフ</t>
    </rPh>
    <rPh sb="4" eb="5">
      <t>サキ</t>
    </rPh>
    <phoneticPr fontId="4"/>
  </si>
  <si>
    <t>台</t>
    <rPh sb="0" eb="1">
      <t>ダイ</t>
    </rPh>
    <phoneticPr fontId="1"/>
  </si>
  <si>
    <t>【提出する書類一覧】</t>
    <rPh sb="1" eb="3">
      <t>テイシュツ</t>
    </rPh>
    <rPh sb="5" eb="7">
      <t>ショルイ</t>
    </rPh>
    <rPh sb="7" eb="9">
      <t>イチラン</t>
    </rPh>
    <phoneticPr fontId="36"/>
  </si>
  <si>
    <t>写真 および ＤＶＤ撮影販売・二次使用について</t>
    <phoneticPr fontId="1"/>
  </si>
  <si>
    <t>使用の有無</t>
    <rPh sb="0" eb="2">
      <t>シヨウ</t>
    </rPh>
    <rPh sb="3" eb="5">
      <t>ウム</t>
    </rPh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</si>
  <si>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Franklin Gothic Book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協会からのメールが</t>
    </r>
    <r>
      <rPr>
        <b/>
        <sz val="11"/>
        <color rgb="FFFF0000"/>
        <rFont val="ＭＳ Ｐゴシック"/>
        <family val="3"/>
        <charset val="128"/>
      </rPr>
      <t>受信できるよう</t>
    </r>
    <r>
      <rPr>
        <sz val="11"/>
        <color theme="1"/>
        <rFont val="ＭＳ Ｐゴシック"/>
        <family val="3"/>
        <charset val="128"/>
      </rPr>
      <t>事前に設定しておいてください。（ドメイン</t>
    </r>
    <r>
      <rPr>
        <sz val="11"/>
        <color theme="1"/>
        <rFont val="Franklin Gothic Book"/>
        <family val="2"/>
      </rPr>
      <t xml:space="preserve"> @m-bkanto.org )</t>
    </r>
    <rPh sb="2" eb="4">
      <t>キョウカイ</t>
    </rPh>
    <rPh sb="11" eb="13">
      <t>ジュシン</t>
    </rPh>
    <rPh sb="18" eb="20">
      <t>ジゼン</t>
    </rPh>
    <rPh sb="21" eb="23">
      <t>セッテイ</t>
    </rPh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</si>
  <si>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Franklin Gothic Book"/>
        <family val="2"/>
      </rPr>
      <t xml:space="preserve"> </t>
    </r>
    <r>
      <rPr>
        <b/>
        <sz val="11"/>
        <color rgb="FFFF0000"/>
        <rFont val="ＭＳ Ｐゴシック"/>
        <family val="3"/>
        <charset val="128"/>
      </rPr>
      <t>添付ファイル</t>
    </r>
    <r>
      <rPr>
        <sz val="11"/>
        <color theme="1"/>
        <rFont val="ＭＳ Ｐゴシック"/>
        <family val="3"/>
        <charset val="128"/>
      </rPr>
      <t>が受けられるアドレスを記入してください。</t>
    </r>
    <phoneticPr fontId="1"/>
  </si>
  <si>
    <t>※『２．団体調査シート』に移って、入力を続けてください。</t>
    <phoneticPr fontId="1"/>
  </si>
  <si>
    <t>※リストに不備があります。赤やピンクのセルは、すべて入力してください。</t>
  </si>
  <si>
    <t>※リストに不備があります。リストを訂正してください。</t>
    <phoneticPr fontId="1"/>
  </si>
  <si>
    <r>
      <rPr>
        <b/>
        <sz val="12"/>
        <rFont val="ＭＳ Ｐゴシック"/>
        <family val="3"/>
        <charset val="128"/>
      </rPr>
      <t>『</t>
    </r>
    <r>
      <rPr>
        <b/>
        <sz val="12"/>
        <rFont val="Franklin Gothic Book"/>
        <family val="2"/>
      </rPr>
      <t>1</t>
    </r>
    <r>
      <rPr>
        <b/>
        <sz val="12"/>
        <rFont val="ＭＳ Ｐゴシック"/>
        <family val="3"/>
        <charset val="128"/>
      </rPr>
      <t>．構成メンバー名簿』</t>
    </r>
    <r>
      <rPr>
        <sz val="12"/>
        <rFont val="ＭＳ Ｐゴシック"/>
        <family val="3"/>
        <charset val="128"/>
      </rPr>
      <t>シートに、出演者名（指揮者を含む）</t>
    </r>
    <r>
      <rPr>
        <sz val="12"/>
        <rFont val="ＭＳ Ｐゴシック"/>
        <family val="3"/>
        <charset val="128"/>
      </rPr>
      <t>を入力してください。</t>
    </r>
    <rPh sb="3" eb="5">
      <t>コウセイ</t>
    </rPh>
    <rPh sb="9" eb="11">
      <t>メイボ</t>
    </rPh>
    <rPh sb="17" eb="20">
      <t>シュツエンシャ</t>
    </rPh>
    <rPh sb="20" eb="21">
      <t>メイ</t>
    </rPh>
    <rPh sb="22" eb="25">
      <t>シキシャ</t>
    </rPh>
    <rPh sb="26" eb="27">
      <t>フク</t>
    </rPh>
    <rPh sb="30" eb="32">
      <t>ニュウリョク</t>
    </rPh>
    <phoneticPr fontId="36"/>
  </si>
  <si>
    <r>
      <rPr>
        <b/>
        <sz val="12"/>
        <rFont val="ＭＳ Ｐゴシック"/>
        <family val="3"/>
        <charset val="128"/>
      </rPr>
      <t>『</t>
    </r>
    <r>
      <rPr>
        <b/>
        <sz val="12"/>
        <rFont val="Franklin Gothic Book"/>
        <family val="2"/>
      </rPr>
      <t>3</t>
    </r>
    <r>
      <rPr>
        <b/>
        <sz val="12"/>
        <rFont val="ＭＳ Ｐゴシック"/>
        <family val="3"/>
        <charset val="128"/>
      </rPr>
      <t>．提出書類一覧』</t>
    </r>
    <r>
      <rPr>
        <sz val="12"/>
        <rFont val="ＭＳ Ｐゴシック"/>
        <family val="3"/>
        <charset val="128"/>
      </rPr>
      <t>シートにて、必要書類を確認してください。</t>
    </r>
    <rPh sb="3" eb="5">
      <t>テイシュツ</t>
    </rPh>
    <rPh sb="5" eb="7">
      <t>ショルイ</t>
    </rPh>
    <rPh sb="7" eb="9">
      <t>イチラン</t>
    </rPh>
    <rPh sb="16" eb="18">
      <t>ヒツヨウ</t>
    </rPh>
    <rPh sb="18" eb="20">
      <t>ショルイ</t>
    </rPh>
    <rPh sb="21" eb="23">
      <t>カクニン</t>
    </rPh>
    <phoneticPr fontId="36"/>
  </si>
  <si>
    <t>marching.preview@m-bkanto.org</t>
    <phoneticPr fontId="1"/>
  </si>
  <si>
    <r>
      <rPr>
        <sz val="11"/>
        <rFont val="ＭＳ Ｐゴシック"/>
        <family val="3"/>
        <charset val="128"/>
      </rPr>
      <t xml:space="preserve">● </t>
    </r>
    <r>
      <rPr>
        <b/>
        <sz val="11"/>
        <rFont val="ＭＳ Ｐゴシック"/>
        <family val="3"/>
        <charset val="128"/>
      </rPr>
      <t>構成メンバーとは、当日演技フロアに入場し、演奏演技を行う者 及び 指揮者です。</t>
    </r>
    <rPh sb="32" eb="33">
      <t>オヨ</t>
    </rPh>
    <rPh sb="35" eb="38">
      <t>シキシャ</t>
    </rPh>
    <phoneticPr fontId="36"/>
  </si>
  <si>
    <r>
      <rPr>
        <sz val="11"/>
        <color theme="1"/>
        <rFont val="ＭＳ Ｐゴシック"/>
        <family val="3"/>
        <charset val="128"/>
      </rPr>
      <t>作曲者</t>
    </r>
    <rPh sb="0" eb="3">
      <t>サッキョクシャ</t>
    </rPh>
    <phoneticPr fontId="1"/>
  </si>
  <si>
    <t>（マーチングバンド部門）</t>
  </si>
  <si>
    <t>マーチングバンド部門</t>
    <rPh sb="8" eb="10">
      <t>ブモン</t>
    </rPh>
    <phoneticPr fontId="1"/>
  </si>
  <si>
    <t>音源に関する
音楽著作権使用許諾
　　　　　　　　　の確認</t>
    <rPh sb="0" eb="2">
      <t>オンゲン</t>
    </rPh>
    <rPh sb="3" eb="4">
      <t>カン</t>
    </rPh>
    <rPh sb="7" eb="9">
      <t>オンガク</t>
    </rPh>
    <rPh sb="9" eb="12">
      <t>チョサクケン</t>
    </rPh>
    <rPh sb="12" eb="14">
      <t>シヨウ</t>
    </rPh>
    <rPh sb="14" eb="16">
      <t>キョダク</t>
    </rPh>
    <rPh sb="27" eb="29">
      <t>カクニン</t>
    </rPh>
    <phoneticPr fontId="1"/>
  </si>
  <si>
    <t>（音源使用団体）</t>
    <rPh sb="1" eb="3">
      <t>オンゲン</t>
    </rPh>
    <rPh sb="3" eb="5">
      <t>シヨウ</t>
    </rPh>
    <rPh sb="5" eb="7">
      <t>ダンタイ</t>
    </rPh>
    <phoneticPr fontId="1"/>
  </si>
  <si>
    <t>電源等の使用について</t>
    <rPh sb="0" eb="2">
      <t>デンゲン</t>
    </rPh>
    <rPh sb="2" eb="3">
      <t>トウ</t>
    </rPh>
    <rPh sb="4" eb="6">
      <t>シヨウ</t>
    </rPh>
    <phoneticPr fontId="1"/>
  </si>
  <si>
    <t>・ 電源・PA・マイク等の会場設備を使用する場合（団体自己紹介MCを除く）は、入力してください。</t>
    <rPh sb="2" eb="4">
      <t>デンゲン</t>
    </rPh>
    <rPh sb="11" eb="12">
      <t>トウ</t>
    </rPh>
    <rPh sb="13" eb="15">
      <t>カイジョウ</t>
    </rPh>
    <rPh sb="15" eb="17">
      <t>セツビ</t>
    </rPh>
    <rPh sb="18" eb="20">
      <t>シヨウ</t>
    </rPh>
    <rPh sb="22" eb="24">
      <t>バアイ</t>
    </rPh>
    <rPh sb="25" eb="27">
      <t>ダンタイ</t>
    </rPh>
    <rPh sb="27" eb="29">
      <t>ジコ</t>
    </rPh>
    <rPh sb="29" eb="31">
      <t>ショウカイ</t>
    </rPh>
    <rPh sb="34" eb="35">
      <t>ノゾ</t>
    </rPh>
    <rPh sb="39" eb="41">
      <t>ニュウリョク</t>
    </rPh>
    <phoneticPr fontId="6"/>
  </si>
  <si>
    <r>
      <rPr>
        <sz val="11"/>
        <color rgb="FF002060"/>
        <rFont val="ＭＳ Ｐゴシック"/>
        <family val="3"/>
        <charset val="128"/>
      </rPr>
      <t>・</t>
    </r>
    <r>
      <rPr>
        <sz val="11"/>
        <color rgb="FF002060"/>
        <rFont val="Franklin Gothic Book"/>
        <family val="2"/>
      </rPr>
      <t xml:space="preserve"> </t>
    </r>
    <r>
      <rPr>
        <sz val="11"/>
        <color rgb="FF002060"/>
        <rFont val="ＭＳ Ｐゴシック"/>
        <family val="3"/>
        <charset val="128"/>
      </rPr>
      <t>特殊効果等の申請は、必要ありません。</t>
    </r>
    <rPh sb="2" eb="4">
      <t>トクシュ</t>
    </rPh>
    <rPh sb="4" eb="6">
      <t>コウカ</t>
    </rPh>
    <rPh sb="6" eb="7">
      <t>トウ</t>
    </rPh>
    <rPh sb="8" eb="10">
      <t>シンセイ</t>
    </rPh>
    <rPh sb="12" eb="14">
      <t>ヒツヨウ</t>
    </rPh>
    <phoneticPr fontId="6"/>
  </si>
  <si>
    <r>
      <rPr>
        <sz val="11"/>
        <rFont val="ＭＳ Ｐゴシック"/>
        <family val="3"/>
        <charset val="129"/>
      </rPr>
      <t>音源に関する音楽著作権使用許諾の書類　（コピーはすべて</t>
    </r>
    <r>
      <rPr>
        <b/>
        <sz val="11"/>
        <color rgb="FFFF0000"/>
        <rFont val="Franklin Gothic Book"/>
        <family val="2"/>
      </rPr>
      <t>A4</t>
    </r>
    <r>
      <rPr>
        <b/>
        <sz val="11"/>
        <color rgb="FFFF0000"/>
        <rFont val="ＭＳ Ｐゴシック"/>
        <family val="3"/>
        <charset val="129"/>
      </rPr>
      <t>片面</t>
    </r>
    <r>
      <rPr>
        <sz val="11"/>
        <rFont val="ＭＳ Ｐゴシック"/>
        <family val="3"/>
        <charset val="129"/>
      </rPr>
      <t>で印刷）</t>
    </r>
    <rPh sb="0" eb="2">
      <t>オンゲン</t>
    </rPh>
    <rPh sb="3" eb="4">
      <t>カン</t>
    </rPh>
    <rPh sb="16" eb="18">
      <t>ショルイ</t>
    </rPh>
    <rPh sb="29" eb="31">
      <t>カタメン</t>
    </rPh>
    <rPh sb="32" eb="34">
      <t>インサツ</t>
    </rPh>
    <phoneticPr fontId="36"/>
  </si>
  <si>
    <t>演奏に関する確認</t>
    <rPh sb="0" eb="2">
      <t>エンソウ</t>
    </rPh>
    <rPh sb="3" eb="4">
      <t>カン</t>
    </rPh>
    <rPh sb="6" eb="8">
      <t>カクニン</t>
    </rPh>
    <phoneticPr fontId="1"/>
  </si>
  <si>
    <r>
      <rPr>
        <sz val="10.5"/>
        <color theme="1"/>
        <rFont val="ＭＳ Ｐゴシック"/>
        <family val="3"/>
        <charset val="128"/>
      </rPr>
      <t>マイクロ（小型）バス（長さ</t>
    </r>
    <r>
      <rPr>
        <sz val="10.5"/>
        <color theme="1"/>
        <rFont val="Franklin Gothic Book"/>
        <family val="2"/>
      </rPr>
      <t>7m</t>
    </r>
    <r>
      <rPr>
        <sz val="10.5"/>
        <color theme="1"/>
        <rFont val="ＭＳ Ｐゴシック"/>
        <family val="3"/>
        <charset val="128"/>
      </rPr>
      <t>以下）</t>
    </r>
    <rPh sb="5" eb="7">
      <t>コガタ</t>
    </rPh>
    <phoneticPr fontId="1"/>
  </si>
  <si>
    <t>搬出入補助員</t>
    <rPh sb="0" eb="3">
      <t>ハンシュツニュウ</t>
    </rPh>
    <rPh sb="3" eb="6">
      <t>ホジョイン</t>
    </rPh>
    <phoneticPr fontId="1"/>
  </si>
  <si>
    <t>登録引率者1</t>
    <rPh sb="0" eb="2">
      <t>トウロク</t>
    </rPh>
    <rPh sb="2" eb="5">
      <t>インソツシャ</t>
    </rPh>
    <phoneticPr fontId="1"/>
  </si>
  <si>
    <t>登録引率者2</t>
    <rPh sb="0" eb="2">
      <t>トウロク</t>
    </rPh>
    <rPh sb="2" eb="5">
      <t>インソツシャ</t>
    </rPh>
    <phoneticPr fontId="1"/>
  </si>
  <si>
    <t>登録引率者3</t>
    <rPh sb="0" eb="2">
      <t>トウロク</t>
    </rPh>
    <rPh sb="2" eb="5">
      <t>インソツシャ</t>
    </rPh>
    <phoneticPr fontId="1"/>
  </si>
  <si>
    <t>電源等の使用有無</t>
    <rPh sb="0" eb="2">
      <t>デンゲン</t>
    </rPh>
    <rPh sb="2" eb="3">
      <t>トウ</t>
    </rPh>
    <rPh sb="4" eb="6">
      <t>シヨウ</t>
    </rPh>
    <rPh sb="6" eb="8">
      <t>ウム</t>
    </rPh>
    <phoneticPr fontId="1"/>
  </si>
  <si>
    <t>電源等使用項目1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</si>
  <si>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電源等使用場所1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</si>
  <si>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電源等使用項目2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</si>
  <si>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電源等使用場所2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</si>
  <si>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電源等使用項目3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</si>
  <si>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電源等使用場所3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</si>
  <si>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電源等使用項目4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</si>
  <si>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電源等使用場所4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</si>
  <si>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電源等使用項目5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</si>
  <si>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電源等使用場所5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</si>
  <si>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電源等使用項目6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</si>
  <si>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電源等使用場所6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</si>
  <si>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電源等使用項目7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</si>
  <si>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電源等使用場所7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</si>
  <si>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電源等使用項目8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</si>
  <si>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電源等使用場所8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</si>
  <si>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電源等使用項目9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</si>
  <si>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電源等使用場所9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</si>
  <si>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電源等使用項目10</t>
    <rPh sb="0" eb="2">
      <t>デンゲン</t>
    </rPh>
    <rPh sb="2" eb="3">
      <t>トウ</t>
    </rPh>
    <rPh sb="3" eb="5">
      <t>シヨウ</t>
    </rPh>
    <rPh sb="5" eb="7">
      <t>コウモク</t>
    </rPh>
    <phoneticPr fontId="1"/>
  </si>
  <si>
    <t>電源等使用場所10</t>
    <rPh sb="0" eb="2">
      <t>デンゲン</t>
    </rPh>
    <rPh sb="2" eb="3">
      <t>トウ</t>
    </rPh>
    <rPh sb="3" eb="5">
      <t>シヨウ</t>
    </rPh>
    <rPh sb="5" eb="7">
      <t>バショ</t>
    </rPh>
    <phoneticPr fontId="1"/>
  </si>
  <si>
    <t>【初期入力】</t>
    <rPh sb="1" eb="3">
      <t>ショキ</t>
    </rPh>
    <rPh sb="3" eb="5">
      <t>ニュウリョク</t>
    </rPh>
    <phoneticPr fontId="1"/>
  </si>
  <si>
    <t>年度</t>
    <rPh sb="0" eb="1">
      <t>ネン</t>
    </rPh>
    <rPh sb="1" eb="2">
      <t>ド</t>
    </rPh>
    <phoneticPr fontId="1"/>
  </si>
  <si>
    <t>↓保険はこの列までコピー</t>
    <rPh sb="1" eb="3">
      <t>ホケン</t>
    </rPh>
    <rPh sb="6" eb="7">
      <t>レツ</t>
    </rPh>
    <phoneticPr fontId="1"/>
  </si>
  <si>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</si>
  <si>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</si>
  <si>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</si>
  <si>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</si>
  <si>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Fin</t>
    <phoneticPr fontId="1"/>
  </si>
  <si>
    <t>音源使用あり</t>
    <rPh sb="0" eb="2">
      <t>オンゲン</t>
    </rPh>
    <rPh sb="2" eb="4">
      <t>シヨウ</t>
    </rPh>
    <phoneticPr fontId="1"/>
  </si>
  <si>
    <t>【演奏に関する確認】</t>
    <rPh sb="1" eb="3">
      <t>エンソウ</t>
    </rPh>
    <rPh sb="4" eb="5">
      <t>カン</t>
    </rPh>
    <rPh sb="7" eb="9">
      <t>カクニン</t>
    </rPh>
    <phoneticPr fontId="1"/>
  </si>
  <si>
    <t>【音源に関する確認】</t>
    <rPh sb="1" eb="3">
      <t>オンゲン</t>
    </rPh>
    <rPh sb="4" eb="5">
      <t>カン</t>
    </rPh>
    <rPh sb="7" eb="9">
      <t>カクニン</t>
    </rPh>
    <phoneticPr fontId="1"/>
  </si>
  <si>
    <t>№</t>
    <phoneticPr fontId="1"/>
  </si>
  <si>
    <t>使用項目</t>
    <rPh sb="0" eb="2">
      <t>シヨウ</t>
    </rPh>
    <rPh sb="2" eb="4">
      <t>コウモク</t>
    </rPh>
    <phoneticPr fontId="1"/>
  </si>
  <si>
    <t>備考</t>
    <rPh sb="0" eb="2">
      <t>ビコウ</t>
    </rPh>
    <phoneticPr fontId="1"/>
  </si>
  <si>
    <t>実行委員長</t>
    <rPh sb="0" eb="2">
      <t>ジッコウ</t>
    </rPh>
    <rPh sb="2" eb="5">
      <t>イインチョウ</t>
    </rPh>
    <phoneticPr fontId="1"/>
  </si>
  <si>
    <t>電源等の使用に関する確認書</t>
    <rPh sb="0" eb="2">
      <t>デンゲン</t>
    </rPh>
    <rPh sb="2" eb="3">
      <t>トウ</t>
    </rPh>
    <rPh sb="4" eb="6">
      <t>シヨウ</t>
    </rPh>
    <rPh sb="7" eb="8">
      <t>カン</t>
    </rPh>
    <rPh sb="10" eb="13">
      <t>カクニンショ</t>
    </rPh>
    <phoneticPr fontId="1"/>
  </si>
  <si>
    <t>使用場所等</t>
    <rPh sb="0" eb="2">
      <t>シヨウ</t>
    </rPh>
    <rPh sb="2" eb="4">
      <t>バショ</t>
    </rPh>
    <rPh sb="4" eb="5">
      <t>トウ</t>
    </rPh>
    <phoneticPr fontId="1"/>
  </si>
  <si>
    <t>演出部長</t>
    <rPh sb="0" eb="2">
      <t>エンシュツ</t>
    </rPh>
    <rPh sb="2" eb="3">
      <t>ブ</t>
    </rPh>
    <rPh sb="3" eb="4">
      <t>チョウ</t>
    </rPh>
    <phoneticPr fontId="1"/>
  </si>
  <si>
    <t>承諾します</t>
    <rPh sb="0" eb="2">
      <t>ショウダク</t>
    </rPh>
    <phoneticPr fontId="1"/>
  </si>
  <si>
    <t>形態</t>
    <rPh sb="0" eb="2">
      <t>ケイタイ</t>
    </rPh>
    <phoneticPr fontId="1"/>
  </si>
  <si>
    <t>バトン</t>
    <phoneticPr fontId="1"/>
  </si>
  <si>
    <t>ポンポン</t>
    <phoneticPr fontId="1"/>
  </si>
  <si>
    <t>ダンス</t>
    <phoneticPr fontId="1"/>
  </si>
  <si>
    <t>カラーガード</t>
    <phoneticPr fontId="1"/>
  </si>
  <si>
    <t>形態 その他</t>
    <rPh sb="0" eb="2">
      <t>ケイタイ</t>
    </rPh>
    <rPh sb="5" eb="6">
      <t>タ</t>
    </rPh>
    <phoneticPr fontId="1"/>
  </si>
  <si>
    <r>
      <t>特に</t>
    </r>
    <r>
      <rPr>
        <u/>
        <sz val="12"/>
        <color rgb="FFFF0000"/>
        <rFont val="Franklin Gothic Book"/>
        <family val="2"/>
      </rPr>
      <t>Excel 2007</t>
    </r>
    <r>
      <rPr>
        <u/>
        <sz val="12"/>
        <rFont val="ＭＳ Ｐゴシック"/>
        <family val="3"/>
        <charset val="128"/>
      </rPr>
      <t>以前</t>
    </r>
    <r>
      <rPr>
        <sz val="12"/>
        <rFont val="ＭＳ Ｐゴシック"/>
        <family val="3"/>
        <charset val="128"/>
      </rPr>
      <t>のソフトを利用すると、</t>
    </r>
    <r>
      <rPr>
        <b/>
        <sz val="12"/>
        <color rgb="FFFF0000"/>
        <rFont val="ＭＳ Ｐゴシック"/>
        <family val="3"/>
        <charset val="128"/>
      </rPr>
      <t>ドロップダウンリストが表示されません</t>
    </r>
    <r>
      <rPr>
        <sz val="12"/>
        <rFont val="ＭＳ Ｐゴシック"/>
        <family val="3"/>
        <charset val="128"/>
      </rPr>
      <t>のでご注意ください。</t>
    </r>
    <rPh sb="0" eb="1">
      <t>トク</t>
    </rPh>
    <rPh sb="12" eb="14">
      <t>イゼン</t>
    </rPh>
    <rPh sb="19" eb="21">
      <t>リヨウ</t>
    </rPh>
    <rPh sb="36" eb="38">
      <t>ヒョウジ</t>
    </rPh>
    <rPh sb="46" eb="48">
      <t>チュウイ</t>
    </rPh>
    <phoneticPr fontId="36"/>
  </si>
  <si>
    <t>（5名以内）</t>
    <rPh sb="2" eb="3">
      <t>メイ</t>
    </rPh>
    <rPh sb="3" eb="5">
      <t>イナイ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</si>
  <si>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</si>
  <si>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</si>
  <si>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・当協会の指定する座席において、</t>
    </r>
    <r>
      <rPr>
        <b/>
        <sz val="11"/>
        <rFont val="ＭＳ Ｐゴシック"/>
        <family val="3"/>
        <charset val="128"/>
      </rPr>
      <t>自団体演奏演技中のみ</t>
    </r>
    <r>
      <rPr>
        <sz val="11"/>
        <rFont val="ＭＳ Ｐゴシック"/>
        <family val="3"/>
        <charset val="128"/>
      </rPr>
      <t>撮影をすることができます。</t>
    </r>
    <rPh sb="1" eb="4">
      <t>トウキョウカイ</t>
    </rPh>
    <phoneticPr fontId="6"/>
  </si>
  <si>
    <t>・ビデオ撮影･カメラ撮影機材は、家庭用の物のみとさせていただきますので、ご了承下さい。</t>
  </si>
  <si>
    <t>　また、一脚･三脚の使用、フラッシュ撮影は禁止です。</t>
  </si>
  <si>
    <t>・当日の申込みは、ご遠慮下さい。</t>
  </si>
  <si>
    <t>～記録撮影者について～</t>
    <rPh sb="1" eb="3">
      <t>キロク</t>
    </rPh>
    <rPh sb="3" eb="6">
      <t>サツエイシャ</t>
    </rPh>
    <phoneticPr fontId="1"/>
  </si>
  <si>
    <r>
      <rPr>
        <sz val="22"/>
        <rFont val="ＭＳ Ｐゴシック"/>
        <family val="3"/>
        <charset val="128"/>
      </rPr>
      <t>【ボールコートマーチング</t>
    </r>
    <r>
      <rPr>
        <sz val="22"/>
        <rFont val="Franklin Gothic Book"/>
        <family val="2"/>
      </rPr>
      <t xml:space="preserve"> </t>
    </r>
    <r>
      <rPr>
        <sz val="22"/>
        <rFont val="ＭＳ Ｐゴシック"/>
        <family val="3"/>
        <charset val="128"/>
      </rPr>
      <t>参加申込書の入力にあたって】</t>
    </r>
    <rPh sb="13" eb="15">
      <t>サンカ</t>
    </rPh>
    <rPh sb="15" eb="18">
      <t>モウシコミショ</t>
    </rPh>
    <rPh sb="19" eb="21">
      <t>ニュウリョク</t>
    </rPh>
    <phoneticPr fontId="36"/>
  </si>
  <si>
    <r>
      <t>※フロアに貼るポイントの間隔</t>
    </r>
    <r>
      <rPr>
        <sz val="12"/>
        <color rgb="FFFF0000"/>
        <rFont val="ＭＳ Ｐゴシック"/>
        <family val="3"/>
        <charset val="128"/>
      </rPr>
      <t>は5メートル。</t>
    </r>
    <rPh sb="5" eb="6">
      <t>ハ</t>
    </rPh>
    <rPh sb="12" eb="14">
      <t>カンカク</t>
    </rPh>
    <phoneticPr fontId="1"/>
  </si>
  <si>
    <r>
      <rPr>
        <sz val="12"/>
        <rFont val="ＭＳ Ｐゴシック"/>
        <family val="3"/>
        <charset val="128"/>
      </rPr>
      <t>ボールコートマーチング専用</t>
    </r>
    <r>
      <rPr>
        <sz val="12"/>
        <rFont val="Franklin Gothic Book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 xml:space="preserve"> marching.preview@m-bkanto.org</t>
    </r>
    <rPh sb="11" eb="13">
      <t>センヨウ</t>
    </rPh>
    <phoneticPr fontId="1"/>
  </si>
  <si>
    <t>　尚、当協会で許可するものは、構成メンバー使用の楽器・器物搬入に使用する車両のみとさせていただきます。</t>
    <phoneticPr fontId="11"/>
  </si>
  <si>
    <t>・ 許可した車両には、駐車証を発行します。</t>
    <rPh sb="11" eb="13">
      <t>チュウシャ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</si>
</sst>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m&quot;月&quot;d&quot;日&quot;;@"/>
  </numFmts>
  <fonts count="1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Franklin Gothic Book"/>
      <family val="2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9"/>
    </font>
    <font>
      <sz val="11"/>
      <color indexed="8"/>
      <name val="Franklin Gothic Book"/>
      <family val="2"/>
    </font>
    <font>
      <sz val="11"/>
      <color rgb="FF002060"/>
      <name val="Franklin Gothic Book"/>
      <family val="2"/>
    </font>
    <font>
      <sz val="6"/>
      <name val="ＭＳ Ｐゴシック"/>
      <family val="3"/>
      <charset val="128"/>
    </font>
    <font>
      <sz val="12"/>
      <name val="Franklin Gothic Book"/>
      <family val="2"/>
    </font>
    <font>
      <sz val="11"/>
      <name val="Franklin Gothic Book"/>
      <family val="2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6"/>
      <color theme="1"/>
      <name val="Franklin Gothic Book"/>
      <family val="2"/>
    </font>
    <font>
      <b/>
      <sz val="10"/>
      <color rgb="FFFF0000"/>
      <name val="Franklin Gothic Book"/>
      <family val="2"/>
    </font>
    <font>
      <b/>
      <sz val="10"/>
      <color rgb="FFFF0000"/>
      <name val="ＭＳ Ｐゴシック"/>
      <family val="3"/>
      <charset val="128"/>
    </font>
    <font>
      <sz val="9"/>
      <color theme="1"/>
      <name val="Franklin Gothic Book"/>
      <family val="2"/>
    </font>
    <font>
      <sz val="9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Franklin Gothic Book"/>
      <family val="2"/>
    </font>
    <font>
      <b/>
      <sz val="11"/>
      <color indexed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11"/>
      <color rgb="FFFF0000"/>
      <name val="Franklin Gothic Book"/>
      <family val="2"/>
    </font>
    <font>
      <b/>
      <sz val="11"/>
      <color rgb="FFFF0000"/>
      <name val="ＭＳ Ｐゴシック"/>
      <family val="3"/>
      <charset val="128"/>
    </font>
    <font>
      <sz val="10"/>
      <color indexed="8"/>
      <name val="Franklin Gothic Book"/>
      <family val="2"/>
    </font>
    <font>
      <sz val="10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ヒラギノ丸ゴ Pro W4"/>
      <family val="3"/>
      <charset val="128"/>
    </font>
    <font>
      <sz val="22"/>
      <name val="Franklin Gothic Book"/>
      <family val="2"/>
    </font>
    <font>
      <sz val="22"/>
      <name val="ＭＳ Ｐゴシック"/>
      <family val="3"/>
      <charset val="128"/>
    </font>
    <font>
      <sz val="6"/>
      <name val="ヒラギノ丸ゴ Pro W4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Franklin Gothic Book"/>
      <family val="2"/>
    </font>
    <font>
      <u/>
      <sz val="12"/>
      <name val="Franklin Gothic Book"/>
      <family val="2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Franklin Gothic Book"/>
      <family val="2"/>
    </font>
    <font>
      <sz val="11"/>
      <name val="ＭＳ Ｐゴシック"/>
      <family val="3"/>
      <charset val="129"/>
    </font>
    <font>
      <sz val="24"/>
      <name val="Franklin Gothic Book"/>
      <family val="2"/>
    </font>
    <font>
      <sz val="24"/>
      <name val="ＭＳ Ｐゴシック"/>
      <family val="3"/>
      <charset val="129"/>
    </font>
    <font>
      <sz val="11"/>
      <color indexed="9"/>
      <name val="Franklin Gothic Book"/>
      <family val="2"/>
    </font>
    <font>
      <b/>
      <sz val="11"/>
      <color rgb="FFFF0000"/>
      <name val="ＭＳ Ｐゴシック"/>
      <family val="3"/>
      <charset val="129"/>
    </font>
    <font>
      <b/>
      <sz val="9"/>
      <name val="ＭＳ Ｐゴシック"/>
      <family val="3"/>
      <charset val="128"/>
    </font>
    <font>
      <b/>
      <sz val="9"/>
      <name val="Franklin Gothic Book"/>
      <family val="2"/>
    </font>
    <font>
      <sz val="9"/>
      <name val="Franklin Gothic Book"/>
      <family val="2"/>
    </font>
    <font>
      <sz val="9"/>
      <name val="ＭＳ Ｐゴシック"/>
      <family val="3"/>
      <charset val="129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9"/>
    </font>
    <font>
      <sz val="10"/>
      <name val="Franklin Gothic Book"/>
      <family val="2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4"/>
      <color rgb="FFFFCCFF"/>
      <name val="ＭＳ Ｐゴシック"/>
      <family val="3"/>
      <charset val="128"/>
    </font>
    <font>
      <sz val="18"/>
      <color rgb="FFFF0000"/>
      <name val="HGP創英角ﾎﾟｯﾌﾟ体"/>
      <family val="3"/>
      <charset val="128"/>
    </font>
    <font>
      <sz val="12"/>
      <color indexed="8"/>
      <name val="Franklin Gothic Book"/>
      <family val="2"/>
    </font>
    <font>
      <sz val="12"/>
      <color rgb="FF002060"/>
      <name val="Franklin Gothic Book"/>
      <family val="2"/>
    </font>
    <font>
      <sz val="12"/>
      <color indexed="8"/>
      <name val="ＭＳ Ｐゴシック"/>
      <family val="3"/>
      <charset val="128"/>
    </font>
    <font>
      <sz val="24"/>
      <color rgb="FFFFCCFF"/>
      <name val="HGS創英角ﾎﾟｯﾌﾟ体"/>
      <family val="3"/>
      <charset val="128"/>
    </font>
    <font>
      <sz val="24"/>
      <color theme="0"/>
      <name val="HGS創英角ﾎﾟｯﾌﾟ体"/>
      <family val="3"/>
      <charset val="128"/>
    </font>
    <font>
      <sz val="20"/>
      <color indexed="12"/>
      <name val="Franklin Gothic Book"/>
      <family val="2"/>
    </font>
    <font>
      <sz val="20"/>
      <color indexed="12"/>
      <name val="ＭＳ Ｐゴシック"/>
      <family val="3"/>
      <charset val="128"/>
    </font>
    <font>
      <u/>
      <sz val="18"/>
      <color theme="10"/>
      <name val="Franklin Gothic Demi"/>
      <family val="2"/>
    </font>
    <font>
      <b/>
      <sz val="24"/>
      <color theme="0"/>
      <name val="Franklin Gothic Book"/>
      <family val="2"/>
    </font>
    <font>
      <b/>
      <sz val="2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Franklin Gothic Book"/>
      <family val="2"/>
    </font>
    <font>
      <sz val="2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9"/>
      <color theme="7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1"/>
      <color theme="1"/>
      <name val="Segoe UI"/>
      <family val="2"/>
    </font>
    <font>
      <sz val="9"/>
      <color theme="1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b/>
      <sz val="22"/>
      <color rgb="FFFF0000"/>
      <name val="Kunstler Script"/>
      <family val="4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0"/>
      <name val="ＭＳ Ｐゴシック"/>
      <family val="2"/>
      <charset val="128"/>
      <scheme val="minor"/>
    </font>
    <font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sz val="11"/>
      <name val="ＭＳ Ｐ明朝"/>
      <family val="1"/>
      <charset val="128"/>
    </font>
    <font>
      <sz val="12"/>
      <name val="HGP創英ﾌﾟﾚｾﾞﾝｽEB"/>
      <family val="1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Franklin Gothic Book"/>
      <family val="2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2"/>
      <name val="ＭＳ Ｐ明朝"/>
      <family val="1"/>
      <charset val="128"/>
    </font>
    <font>
      <sz val="14"/>
      <name val="HGP創英角ｺﾞｼｯｸUB"/>
      <family val="3"/>
      <charset val="128"/>
    </font>
    <font>
      <b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4"/>
      <color rgb="FFFF0000"/>
      <name val="HGP創英角ﾎﾟｯﾌﾟ体"/>
      <family val="3"/>
      <charset val="128"/>
    </font>
    <font>
      <sz val="10"/>
      <color rgb="FF333333"/>
      <name val="Consolas"/>
      <family val="3"/>
    </font>
    <font>
      <b/>
      <sz val="12"/>
      <color rgb="FFFF0000"/>
      <name val="ＭＳ Ｐゴシック"/>
      <family val="3"/>
      <charset val="128"/>
      <scheme val="minor"/>
    </font>
    <font>
      <b/>
      <sz val="24"/>
      <name val="Franklin Gothic Book"/>
      <family val="2"/>
    </font>
    <font>
      <sz val="23"/>
      <color rgb="FFFF0000"/>
      <name val="HGS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b/>
      <sz val="12"/>
      <color indexed="8"/>
      <name val="Franklin Gothic Book"/>
      <family val="2"/>
    </font>
    <font>
      <sz val="10.5"/>
      <color theme="1"/>
      <name val="Franklin Gothic Book"/>
      <family val="2"/>
    </font>
    <font>
      <sz val="10.5"/>
      <color theme="1"/>
      <name val="ＭＳ Ｐゴシック"/>
      <family val="3"/>
      <charset val="128"/>
    </font>
    <font>
      <sz val="22"/>
      <color rgb="FFFF0000"/>
      <name val="Kunstler Script"/>
      <family val="4"/>
    </font>
    <font>
      <sz val="11"/>
      <color theme="1"/>
      <name val="ＭＳ Ｐ明朝"/>
      <family val="1"/>
      <charset val="128"/>
    </font>
    <font>
      <sz val="12"/>
      <color theme="1"/>
      <name val="HGP創英角ﾎﾟｯﾌﾟ体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HGP創英角ﾎﾟｯﾌﾟ体"/>
      <family val="3"/>
      <charset val="128"/>
    </font>
    <font>
      <u/>
      <sz val="12"/>
      <color rgb="FFFF0000"/>
      <name val="Franklin Gothic Book"/>
      <family val="2"/>
    </font>
    <font>
      <sz val="12"/>
      <color rgb="FFFF000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33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3" fillId="0" borderId="0"/>
    <xf numFmtId="0" fontId="59" fillId="0" borderId="0" applyNumberForma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1" applyFont="1" applyProtection="1">
      <alignment vertical="center"/>
    </xf>
    <xf numFmtId="0" fontId="0" fillId="0" borderId="0" xfId="0" applyAlignment="1">
      <alignment vertical="center" wrapText="1"/>
    </xf>
    <xf numFmtId="0" fontId="9" fillId="4" borderId="0" xfId="1" applyFont="1" applyFill="1" applyBorder="1" applyProtection="1">
      <alignment vertical="center"/>
    </xf>
    <xf numFmtId="0" fontId="10" fillId="4" borderId="22" xfId="1" applyFont="1" applyFill="1" applyBorder="1" applyProtection="1">
      <alignment vertical="center"/>
    </xf>
    <xf numFmtId="0" fontId="22" fillId="4" borderId="48" xfId="1" applyFont="1" applyFill="1" applyBorder="1" applyAlignment="1" applyProtection="1">
      <alignment horizontal="left" vertical="center"/>
    </xf>
    <xf numFmtId="0" fontId="10" fillId="4" borderId="22" xfId="1" applyFont="1" applyFill="1" applyBorder="1" applyAlignment="1" applyProtection="1">
      <alignment horizontal="left" vertical="center"/>
    </xf>
    <xf numFmtId="0" fontId="24" fillId="4" borderId="22" xfId="1" applyFont="1" applyFill="1" applyBorder="1" applyAlignment="1" applyProtection="1">
      <alignment horizontal="left" vertical="center"/>
    </xf>
    <xf numFmtId="0" fontId="9" fillId="4" borderId="0" xfId="1" applyFont="1" applyFill="1" applyProtection="1">
      <alignment vertical="center"/>
    </xf>
    <xf numFmtId="0" fontId="10" fillId="4" borderId="0" xfId="1" applyFont="1" applyFill="1" applyProtection="1">
      <alignment vertical="center"/>
    </xf>
    <xf numFmtId="0" fontId="10" fillId="4" borderId="29" xfId="1" applyFont="1" applyFill="1" applyBorder="1" applyProtection="1">
      <alignment vertical="center"/>
    </xf>
    <xf numFmtId="0" fontId="9" fillId="4" borderId="20" xfId="1" applyFont="1" applyFill="1" applyBorder="1" applyProtection="1">
      <alignment vertical="center"/>
    </xf>
    <xf numFmtId="0" fontId="10" fillId="4" borderId="20" xfId="1" applyFont="1" applyFill="1" applyBorder="1" applyProtection="1">
      <alignment vertical="center"/>
    </xf>
    <xf numFmtId="0" fontId="23" fillId="4" borderId="48" xfId="1" applyFont="1" applyFill="1" applyBorder="1" applyAlignment="1" applyProtection="1">
      <alignment horizontal="left" vertical="center"/>
    </xf>
    <xf numFmtId="0" fontId="21" fillId="4" borderId="22" xfId="1" applyFont="1" applyFill="1" applyBorder="1" applyProtection="1">
      <alignment vertical="center"/>
    </xf>
    <xf numFmtId="0" fontId="30" fillId="4" borderId="48" xfId="1" applyFont="1" applyFill="1" applyBorder="1" applyAlignment="1" applyProtection="1">
      <alignment horizontal="left" vertical="center"/>
    </xf>
    <xf numFmtId="0" fontId="25" fillId="3" borderId="48" xfId="1" applyFont="1" applyFill="1" applyBorder="1" applyAlignment="1" applyProtection="1">
      <alignment horizontal="left" vertical="center"/>
    </xf>
    <xf numFmtId="0" fontId="31" fillId="3" borderId="48" xfId="1" applyFont="1" applyFill="1" applyBorder="1" applyAlignment="1" applyProtection="1">
      <alignment horizontal="left" vertical="top" wrapText="1"/>
    </xf>
    <xf numFmtId="0" fontId="6" fillId="0" borderId="0" xfId="0" applyFont="1" applyProtection="1">
      <alignment vertical="center"/>
    </xf>
    <xf numFmtId="0" fontId="3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7" fillId="0" borderId="0" xfId="2" applyFont="1" applyAlignment="1">
      <alignment vertical="center"/>
    </xf>
    <xf numFmtId="0" fontId="44" fillId="0" borderId="0" xfId="1" applyFont="1" applyBorder="1" applyProtection="1">
      <alignment vertical="center"/>
    </xf>
    <xf numFmtId="0" fontId="13" fillId="0" borderId="0" xfId="1" applyFont="1" applyBorder="1" applyProtection="1">
      <alignment vertical="center"/>
    </xf>
    <xf numFmtId="0" fontId="45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center" vertical="center" shrinkToFit="1"/>
    </xf>
    <xf numFmtId="0" fontId="47" fillId="0" borderId="0" xfId="1" applyFont="1" applyBorder="1" applyProtection="1">
      <alignment vertical="center"/>
    </xf>
    <xf numFmtId="0" fontId="48" fillId="0" borderId="0" xfId="1" applyFont="1" applyBorder="1" applyProtection="1">
      <alignment vertical="center"/>
    </xf>
    <xf numFmtId="0" fontId="27" fillId="0" borderId="0" xfId="1" applyFont="1" applyBorder="1" applyAlignment="1" applyProtection="1">
      <alignment horizontal="center" vertical="center"/>
    </xf>
    <xf numFmtId="0" fontId="27" fillId="0" borderId="0" xfId="1" applyFont="1" applyBorder="1" applyAlignment="1" applyProtection="1">
      <alignment horizontal="center" vertical="center" shrinkToFit="1"/>
    </xf>
    <xf numFmtId="0" fontId="13" fillId="0" borderId="1" xfId="1" applyFont="1" applyBorder="1" applyProtection="1">
      <alignment vertical="center"/>
    </xf>
    <xf numFmtId="0" fontId="25" fillId="3" borderId="81" xfId="1" applyFont="1" applyFill="1" applyBorder="1" applyAlignment="1" applyProtection="1">
      <alignment horizontal="left" vertical="center"/>
    </xf>
    <xf numFmtId="0" fontId="62" fillId="0" borderId="0" xfId="1" applyFont="1" applyProtection="1">
      <alignment vertical="center"/>
    </xf>
    <xf numFmtId="0" fontId="10" fillId="4" borderId="72" xfId="1" applyFont="1" applyFill="1" applyBorder="1" applyAlignment="1" applyProtection="1">
      <alignment horizontal="left" vertical="center"/>
    </xf>
    <xf numFmtId="0" fontId="63" fillId="4" borderId="71" xfId="1" applyFont="1" applyFill="1" applyBorder="1" applyProtection="1">
      <alignment vertical="center"/>
    </xf>
    <xf numFmtId="0" fontId="62" fillId="4" borderId="29" xfId="1" applyFont="1" applyFill="1" applyBorder="1" applyProtection="1">
      <alignment vertical="center"/>
    </xf>
    <xf numFmtId="0" fontId="10" fillId="4" borderId="48" xfId="1" applyFont="1" applyFill="1" applyBorder="1" applyAlignment="1" applyProtection="1">
      <alignment horizontal="left" vertical="center"/>
    </xf>
    <xf numFmtId="0" fontId="63" fillId="4" borderId="0" xfId="1" applyFont="1" applyFill="1" applyBorder="1" applyProtection="1">
      <alignment vertical="center"/>
    </xf>
    <xf numFmtId="0" fontId="62" fillId="4" borderId="22" xfId="1" applyFont="1" applyFill="1" applyBorder="1" applyProtection="1">
      <alignment vertical="center"/>
    </xf>
    <xf numFmtId="0" fontId="62" fillId="3" borderId="0" xfId="1" applyFont="1" applyFill="1" applyBorder="1" applyProtection="1">
      <alignment vertical="center"/>
    </xf>
    <xf numFmtId="0" fontId="62" fillId="3" borderId="22" xfId="1" applyFont="1" applyFill="1" applyBorder="1" applyProtection="1">
      <alignment vertical="center"/>
    </xf>
    <xf numFmtId="0" fontId="62" fillId="3" borderId="48" xfId="1" applyFont="1" applyFill="1" applyBorder="1" applyProtection="1">
      <alignment vertical="center"/>
    </xf>
    <xf numFmtId="0" fontId="62" fillId="3" borderId="0" xfId="1" applyFont="1" applyFill="1" applyBorder="1" applyAlignment="1" applyProtection="1">
      <alignment vertical="center"/>
    </xf>
    <xf numFmtId="0" fontId="12" fillId="3" borderId="22" xfId="0" applyFont="1" applyFill="1" applyBorder="1" applyAlignment="1" applyProtection="1">
      <alignment vertical="center"/>
    </xf>
    <xf numFmtId="0" fontId="9" fillId="3" borderId="48" xfId="1" applyFont="1" applyFill="1" applyBorder="1" applyProtection="1">
      <alignment vertical="center"/>
    </xf>
    <xf numFmtId="0" fontId="9" fillId="3" borderId="67" xfId="1" applyFont="1" applyFill="1" applyBorder="1" applyProtection="1">
      <alignment vertical="center"/>
    </xf>
    <xf numFmtId="0" fontId="62" fillId="3" borderId="21" xfId="1" applyFont="1" applyFill="1" applyBorder="1" applyAlignment="1" applyProtection="1">
      <alignment vertical="center"/>
    </xf>
    <xf numFmtId="0" fontId="12" fillId="3" borderId="68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6" fillId="3" borderId="52" xfId="0" applyFont="1" applyFill="1" applyBorder="1" applyProtection="1">
      <alignment vertical="center"/>
    </xf>
    <xf numFmtId="0" fontId="6" fillId="3" borderId="36" xfId="0" applyFont="1" applyFill="1" applyBorder="1" applyAlignment="1" applyProtection="1">
      <alignment vertical="center"/>
    </xf>
    <xf numFmtId="0" fontId="6" fillId="5" borderId="0" xfId="0" applyFont="1" applyFill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6" fillId="3" borderId="49" xfId="0" applyFont="1" applyFill="1" applyBorder="1" applyAlignment="1" applyProtection="1">
      <alignment vertical="center"/>
    </xf>
    <xf numFmtId="0" fontId="26" fillId="0" borderId="64" xfId="0" applyFont="1" applyBorder="1" applyAlignment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50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45" xfId="0" applyFont="1" applyFill="1" applyBorder="1" applyAlignment="1" applyProtection="1">
      <alignment vertical="center"/>
    </xf>
    <xf numFmtId="0" fontId="6" fillId="3" borderId="46" xfId="0" applyFont="1" applyFill="1" applyBorder="1" applyAlignment="1" applyProtection="1">
      <alignment vertical="center"/>
    </xf>
    <xf numFmtId="0" fontId="6" fillId="7" borderId="43" xfId="0" applyFont="1" applyFill="1" applyBorder="1" applyAlignment="1" applyProtection="1">
      <alignment horizontal="center" vertical="center"/>
    </xf>
    <xf numFmtId="0" fontId="6" fillId="7" borderId="25" xfId="0" applyFont="1" applyFill="1" applyBorder="1" applyAlignment="1" applyProtection="1">
      <alignment horizontal="left" vertical="center"/>
    </xf>
    <xf numFmtId="0" fontId="26" fillId="0" borderId="65" xfId="0" applyFont="1" applyBorder="1" applyProtection="1">
      <alignment vertical="center"/>
    </xf>
    <xf numFmtId="0" fontId="6" fillId="3" borderId="31" xfId="0" applyFont="1" applyFill="1" applyBorder="1" applyProtection="1">
      <alignment vertical="center"/>
    </xf>
    <xf numFmtId="0" fontId="6" fillId="3" borderId="2" xfId="0" applyFont="1" applyFill="1" applyBorder="1" applyAlignment="1" applyProtection="1">
      <alignment horizontal="right" vertical="center"/>
    </xf>
    <xf numFmtId="0" fontId="26" fillId="0" borderId="65" xfId="0" applyFont="1" applyBorder="1" applyAlignment="1" applyProtection="1">
      <alignment horizontal="left" vertical="center"/>
    </xf>
    <xf numFmtId="0" fontId="6" fillId="3" borderId="49" xfId="0" applyFont="1" applyFill="1" applyBorder="1" applyProtection="1">
      <alignment vertical="center"/>
    </xf>
    <xf numFmtId="0" fontId="6" fillId="3" borderId="44" xfId="0" applyFont="1" applyFill="1" applyBorder="1" applyProtection="1">
      <alignment vertical="center"/>
    </xf>
    <xf numFmtId="0" fontId="6" fillId="3" borderId="2" xfId="0" applyFont="1" applyFill="1" applyBorder="1" applyProtection="1">
      <alignment vertical="center"/>
    </xf>
    <xf numFmtId="0" fontId="6" fillId="3" borderId="4" xfId="0" applyFont="1" applyFill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6" fillId="3" borderId="14" xfId="0" applyFont="1" applyFill="1" applyBorder="1" applyProtection="1">
      <alignment vertical="center"/>
    </xf>
    <xf numFmtId="0" fontId="26" fillId="0" borderId="65" xfId="0" applyFont="1" applyFill="1" applyBorder="1" applyAlignment="1" applyProtection="1">
      <alignment vertical="center"/>
    </xf>
    <xf numFmtId="0" fontId="26" fillId="0" borderId="65" xfId="0" applyFont="1" applyFill="1" applyBorder="1" applyAlignment="1" applyProtection="1">
      <alignment horizontal="center" vertical="center"/>
    </xf>
    <xf numFmtId="0" fontId="27" fillId="0" borderId="66" xfId="0" applyFont="1" applyFill="1" applyBorder="1" applyAlignment="1" applyProtection="1">
      <alignment vertical="center"/>
    </xf>
    <xf numFmtId="0" fontId="26" fillId="0" borderId="64" xfId="0" applyFont="1" applyFill="1" applyBorder="1" applyAlignment="1" applyProtection="1">
      <alignment vertical="center"/>
    </xf>
    <xf numFmtId="0" fontId="6" fillId="6" borderId="0" xfId="0" applyFont="1" applyFill="1" applyProtection="1">
      <alignment vertical="center"/>
    </xf>
    <xf numFmtId="0" fontId="6" fillId="3" borderId="39" xfId="0" applyFont="1" applyFill="1" applyBorder="1" applyProtection="1">
      <alignment vertical="center"/>
    </xf>
    <xf numFmtId="0" fontId="26" fillId="0" borderId="66" xfId="0" applyFont="1" applyFill="1" applyBorder="1" applyAlignment="1" applyProtection="1">
      <alignment vertical="center"/>
    </xf>
    <xf numFmtId="0" fontId="6" fillId="3" borderId="20" xfId="0" applyFont="1" applyFill="1" applyBorder="1" applyProtection="1">
      <alignment vertical="center"/>
    </xf>
    <xf numFmtId="0" fontId="26" fillId="0" borderId="64" xfId="0" applyFont="1" applyFill="1" applyBorder="1" applyAlignment="1" applyProtection="1">
      <alignment horizontal="center" vertical="center"/>
    </xf>
    <xf numFmtId="0" fontId="6" fillId="3" borderId="15" xfId="0" applyFont="1" applyFill="1" applyBorder="1" applyProtection="1">
      <alignment vertical="center"/>
    </xf>
    <xf numFmtId="0" fontId="6" fillId="3" borderId="19" xfId="0" applyFont="1" applyFill="1" applyBorder="1" applyProtection="1">
      <alignment vertical="center"/>
    </xf>
    <xf numFmtId="0" fontId="7" fillId="3" borderId="21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26" fillId="0" borderId="66" xfId="0" applyFont="1" applyBorder="1" applyAlignment="1" applyProtection="1">
      <alignment horizontal="left" vertical="center"/>
    </xf>
    <xf numFmtId="0" fontId="26" fillId="0" borderId="64" xfId="0" applyFont="1" applyBorder="1" applyAlignment="1" applyProtection="1">
      <alignment horizontal="left" vertical="center"/>
    </xf>
    <xf numFmtId="0" fontId="7" fillId="3" borderId="2" xfId="0" applyFont="1" applyFill="1" applyBorder="1" applyProtection="1">
      <alignment vertical="center"/>
    </xf>
    <xf numFmtId="0" fontId="6" fillId="3" borderId="53" xfId="0" applyFont="1" applyFill="1" applyBorder="1" applyProtection="1">
      <alignment vertical="center"/>
    </xf>
    <xf numFmtId="0" fontId="7" fillId="3" borderId="17" xfId="0" applyFont="1" applyFill="1" applyBorder="1" applyProtection="1">
      <alignment vertical="center"/>
    </xf>
    <xf numFmtId="0" fontId="7" fillId="3" borderId="44" xfId="0" applyFont="1" applyFill="1" applyBorder="1" applyProtection="1">
      <alignment vertical="center"/>
    </xf>
    <xf numFmtId="0" fontId="6" fillId="3" borderId="32" xfId="0" applyFont="1" applyFill="1" applyBorder="1" applyProtection="1">
      <alignment vertical="center"/>
    </xf>
    <xf numFmtId="0" fontId="6" fillId="3" borderId="9" xfId="0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50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6" xfId="0" applyFont="1" applyFill="1" applyBorder="1" applyProtection="1">
      <alignment vertical="center"/>
    </xf>
    <xf numFmtId="0" fontId="6" fillId="3" borderId="58" xfId="0" applyFont="1" applyFill="1" applyBorder="1" applyProtection="1">
      <alignment vertical="center"/>
    </xf>
    <xf numFmtId="0" fontId="6" fillId="3" borderId="57" xfId="0" applyFont="1" applyFill="1" applyBorder="1" applyProtection="1">
      <alignment vertical="center"/>
    </xf>
    <xf numFmtId="0" fontId="6" fillId="3" borderId="59" xfId="0" applyFont="1" applyFill="1" applyBorder="1" applyProtection="1">
      <alignment vertical="center"/>
    </xf>
    <xf numFmtId="0" fontId="6" fillId="3" borderId="23" xfId="0" applyFont="1" applyFill="1" applyBorder="1" applyProtection="1">
      <alignment vertical="center"/>
    </xf>
    <xf numFmtId="0" fontId="6" fillId="8" borderId="0" xfId="0" applyFont="1" applyFill="1" applyProtection="1">
      <alignment vertical="center"/>
    </xf>
    <xf numFmtId="0" fontId="6" fillId="3" borderId="13" xfId="0" applyFont="1" applyFill="1" applyBorder="1" applyProtection="1">
      <alignment vertical="center"/>
    </xf>
    <xf numFmtId="0" fontId="6" fillId="3" borderId="74" xfId="0" applyFont="1" applyFill="1" applyBorder="1" applyProtection="1">
      <alignment vertical="center"/>
    </xf>
    <xf numFmtId="0" fontId="6" fillId="3" borderId="96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6" fillId="3" borderId="60" xfId="0" applyFont="1" applyFill="1" applyBorder="1" applyProtection="1">
      <alignment vertical="center"/>
    </xf>
    <xf numFmtId="0" fontId="21" fillId="3" borderId="22" xfId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Protection="1">
      <alignment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7" fillId="3" borderId="59" xfId="0" applyFont="1" applyFill="1" applyBorder="1" applyProtection="1">
      <alignment vertical="center"/>
    </xf>
    <xf numFmtId="0" fontId="7" fillId="3" borderId="23" xfId="0" applyFont="1" applyFill="1" applyBorder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6" fillId="3" borderId="80" xfId="0" applyFont="1" applyFill="1" applyBorder="1" applyProtection="1">
      <alignment vertical="center"/>
    </xf>
    <xf numFmtId="0" fontId="55" fillId="0" borderId="82" xfId="1" applyFont="1" applyBorder="1" applyAlignment="1" applyProtection="1">
      <alignment vertical="center"/>
    </xf>
    <xf numFmtId="0" fontId="56" fillId="0" borderId="82" xfId="1" applyFont="1" applyBorder="1" applyAlignment="1" applyProtection="1">
      <alignment vertical="center"/>
    </xf>
    <xf numFmtId="0" fontId="56" fillId="0" borderId="85" xfId="1" applyFont="1" applyBorder="1" applyAlignment="1" applyProtection="1">
      <alignment vertical="center"/>
    </xf>
    <xf numFmtId="0" fontId="62" fillId="3" borderId="17" xfId="1" applyFont="1" applyFill="1" applyBorder="1" applyProtection="1">
      <alignment vertical="center"/>
    </xf>
    <xf numFmtId="0" fontId="9" fillId="3" borderId="17" xfId="1" applyFont="1" applyFill="1" applyBorder="1" applyProtection="1">
      <alignment vertical="center"/>
    </xf>
    <xf numFmtId="0" fontId="9" fillId="3" borderId="19" xfId="1" applyFont="1" applyFill="1" applyBorder="1" applyProtection="1">
      <alignment vertical="center"/>
    </xf>
    <xf numFmtId="0" fontId="6" fillId="3" borderId="48" xfId="0" applyFont="1" applyFill="1" applyBorder="1" applyProtection="1">
      <alignment vertical="center"/>
    </xf>
    <xf numFmtId="0" fontId="0" fillId="3" borderId="0" xfId="0" applyFill="1" applyProtection="1">
      <alignment vertical="center"/>
    </xf>
    <xf numFmtId="176" fontId="0" fillId="3" borderId="0" xfId="0" applyNumberFormat="1" applyFill="1" applyProtection="1">
      <alignment vertical="center"/>
    </xf>
    <xf numFmtId="177" fontId="0" fillId="3" borderId="0" xfId="0" applyNumberFormat="1" applyFill="1" applyProtection="1">
      <alignment vertical="center"/>
    </xf>
    <xf numFmtId="0" fontId="79" fillId="9" borderId="0" xfId="0" applyFont="1" applyFill="1" applyProtection="1">
      <alignment vertical="center"/>
    </xf>
    <xf numFmtId="0" fontId="78" fillId="9" borderId="0" xfId="0" applyFont="1" applyFill="1" applyProtection="1">
      <alignment vertical="center"/>
    </xf>
    <xf numFmtId="0" fontId="0" fillId="9" borderId="0" xfId="0" applyFill="1" applyProtection="1">
      <alignment vertical="center"/>
    </xf>
    <xf numFmtId="0" fontId="0" fillId="11" borderId="0" xfId="0" applyFill="1" applyProtection="1">
      <alignment vertical="center"/>
    </xf>
    <xf numFmtId="0" fontId="0" fillId="5" borderId="0" xfId="0" applyFill="1" applyProtection="1">
      <alignment vertical="center"/>
    </xf>
    <xf numFmtId="0" fontId="0" fillId="4" borderId="0" xfId="0" applyFill="1" applyProtection="1">
      <alignment vertical="center"/>
    </xf>
    <xf numFmtId="0" fontId="81" fillId="0" borderId="1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80" xfId="0" applyFont="1" applyBorder="1" applyAlignment="1">
      <alignment horizontal="center" vertical="center"/>
    </xf>
    <xf numFmtId="0" fontId="84" fillId="0" borderId="11" xfId="0" applyFont="1" applyBorder="1">
      <alignment vertical="center"/>
    </xf>
    <xf numFmtId="0" fontId="84" fillId="0" borderId="12" xfId="0" applyFont="1" applyBorder="1">
      <alignment vertical="center"/>
    </xf>
    <xf numFmtId="0" fontId="81" fillId="0" borderId="57" xfId="0" applyFont="1" applyBorder="1" applyAlignment="1">
      <alignment horizontal="center" vertical="center"/>
    </xf>
    <xf numFmtId="0" fontId="84" fillId="0" borderId="81" xfId="0" applyFont="1" applyBorder="1">
      <alignment vertical="center"/>
    </xf>
    <xf numFmtId="0" fontId="84" fillId="0" borderId="87" xfId="0" applyFont="1" applyBorder="1">
      <alignment vertical="center"/>
    </xf>
    <xf numFmtId="0" fontId="85" fillId="0" borderId="80" xfId="0" applyFont="1" applyBorder="1" applyAlignment="1">
      <alignment vertical="center" shrinkToFit="1"/>
    </xf>
    <xf numFmtId="0" fontId="84" fillId="0" borderId="48" xfId="0" applyFont="1" applyBorder="1">
      <alignment vertical="center"/>
    </xf>
    <xf numFmtId="0" fontId="84" fillId="0" borderId="101" xfId="0" applyFont="1" applyBorder="1">
      <alignment vertical="center"/>
    </xf>
    <xf numFmtId="0" fontId="85" fillId="0" borderId="102" xfId="0" applyFont="1" applyBorder="1" applyAlignment="1">
      <alignment vertical="center" shrinkToFit="1"/>
    </xf>
    <xf numFmtId="0" fontId="84" fillId="0" borderId="91" xfId="0" applyFont="1" applyBorder="1">
      <alignment vertical="center"/>
    </xf>
    <xf numFmtId="0" fontId="84" fillId="0" borderId="50" xfId="0" applyFont="1" applyBorder="1">
      <alignment vertical="center"/>
    </xf>
    <xf numFmtId="0" fontId="85" fillId="0" borderId="13" xfId="0" applyFont="1" applyBorder="1" applyAlignment="1">
      <alignment vertical="center" shrinkToFit="1"/>
    </xf>
    <xf numFmtId="0" fontId="85" fillId="0" borderId="1" xfId="0" applyFont="1" applyBorder="1" applyAlignment="1">
      <alignment vertical="center" shrinkToFit="1"/>
    </xf>
    <xf numFmtId="0" fontId="84" fillId="0" borderId="105" xfId="0" applyFont="1" applyBorder="1">
      <alignment vertical="center"/>
    </xf>
    <xf numFmtId="0" fontId="84" fillId="0" borderId="106" xfId="0" applyFont="1" applyBorder="1">
      <alignment vertical="center"/>
    </xf>
    <xf numFmtId="177" fontId="85" fillId="0" borderId="107" xfId="0" applyNumberFormat="1" applyFont="1" applyBorder="1" applyAlignment="1">
      <alignment horizontal="left" vertical="center" shrinkToFit="1"/>
    </xf>
    <xf numFmtId="0" fontId="85" fillId="0" borderId="107" xfId="0" applyFont="1" applyBorder="1" applyAlignment="1">
      <alignment vertical="center" shrinkToFit="1"/>
    </xf>
    <xf numFmtId="177" fontId="85" fillId="0" borderId="1" xfId="0" applyNumberFormat="1" applyFont="1" applyBorder="1" applyAlignment="1">
      <alignment horizontal="left" vertical="center" shrinkToFit="1"/>
    </xf>
    <xf numFmtId="0" fontId="81" fillId="0" borderId="0" xfId="0" applyFont="1" applyBorder="1" applyAlignment="1">
      <alignment horizontal="center" vertical="center"/>
    </xf>
    <xf numFmtId="0" fontId="87" fillId="0" borderId="0" xfId="0" applyFont="1" applyBorder="1">
      <alignment vertical="center"/>
    </xf>
    <xf numFmtId="0" fontId="0" fillId="0" borderId="0" xfId="0" applyBorder="1">
      <alignment vertical="center"/>
    </xf>
    <xf numFmtId="0" fontId="81" fillId="0" borderId="20" xfId="0" applyFont="1" applyBorder="1" applyAlignment="1">
      <alignment horizontal="center" vertical="center"/>
    </xf>
    <xf numFmtId="0" fontId="88" fillId="0" borderId="20" xfId="0" applyFont="1" applyBorder="1">
      <alignment vertical="center"/>
    </xf>
    <xf numFmtId="0" fontId="0" fillId="0" borderId="20" xfId="0" applyBorder="1">
      <alignment vertical="center"/>
    </xf>
    <xf numFmtId="0" fontId="89" fillId="0" borderId="0" xfId="0" applyFont="1" applyAlignment="1">
      <alignment horizontal="center" vertical="center"/>
    </xf>
    <xf numFmtId="0" fontId="84" fillId="13" borderId="82" xfId="0" applyFont="1" applyFill="1" applyBorder="1">
      <alignment vertical="center"/>
    </xf>
    <xf numFmtId="0" fontId="84" fillId="13" borderId="98" xfId="0" applyFont="1" applyFill="1" applyBorder="1">
      <alignment vertical="center"/>
    </xf>
    <xf numFmtId="0" fontId="85" fillId="13" borderId="99" xfId="0" applyFont="1" applyFill="1" applyBorder="1" applyAlignment="1">
      <alignment vertical="center" shrinkToFit="1"/>
    </xf>
    <xf numFmtId="0" fontId="84" fillId="13" borderId="0" xfId="0" applyFont="1" applyFill="1">
      <alignment vertical="center"/>
    </xf>
    <xf numFmtId="0" fontId="84" fillId="13" borderId="88" xfId="0" applyFont="1" applyFill="1" applyBorder="1">
      <alignment vertical="center"/>
    </xf>
    <xf numFmtId="0" fontId="85" fillId="13" borderId="100" xfId="0" applyFont="1" applyFill="1" applyBorder="1" applyAlignment="1">
      <alignment vertical="center" shrinkToFit="1"/>
    </xf>
    <xf numFmtId="0" fontId="84" fillId="13" borderId="91" xfId="0" applyFont="1" applyFill="1" applyBorder="1">
      <alignment vertical="center"/>
    </xf>
    <xf numFmtId="0" fontId="85" fillId="13" borderId="103" xfId="0" applyFont="1" applyFill="1" applyBorder="1" applyAlignment="1">
      <alignment vertical="center" shrinkToFit="1"/>
    </xf>
    <xf numFmtId="0" fontId="91" fillId="3" borderId="0" xfId="1" applyFont="1" applyFill="1" applyProtection="1">
      <alignment vertical="center"/>
    </xf>
    <xf numFmtId="0" fontId="93" fillId="3" borderId="0" xfId="2" applyFont="1" applyFill="1" applyAlignment="1" applyProtection="1">
      <alignment vertical="center"/>
    </xf>
    <xf numFmtId="0" fontId="94" fillId="3" borderId="0" xfId="2" applyFont="1" applyFill="1" applyAlignment="1" applyProtection="1">
      <alignment vertical="center"/>
    </xf>
    <xf numFmtId="0" fontId="94" fillId="3" borderId="0" xfId="2" applyFont="1" applyFill="1" applyAlignment="1" applyProtection="1">
      <alignment horizontal="right" vertical="center" indent="1"/>
    </xf>
    <xf numFmtId="177" fontId="95" fillId="3" borderId="0" xfId="2" applyNumberFormat="1" applyFont="1" applyFill="1" applyAlignment="1" applyProtection="1">
      <alignment horizontal="center" vertical="center"/>
    </xf>
    <xf numFmtId="0" fontId="96" fillId="3" borderId="0" xfId="2" applyFont="1" applyFill="1" applyAlignment="1" applyProtection="1">
      <alignment vertical="center"/>
    </xf>
    <xf numFmtId="0" fontId="97" fillId="3" borderId="0" xfId="2" applyFont="1" applyFill="1" applyAlignment="1" applyProtection="1">
      <alignment vertical="center"/>
    </xf>
    <xf numFmtId="0" fontId="94" fillId="0" borderId="0" xfId="2" applyFont="1" applyAlignment="1" applyProtection="1">
      <alignment vertical="center" shrinkToFit="1"/>
    </xf>
    <xf numFmtId="0" fontId="94" fillId="0" borderId="0" xfId="2" applyFont="1" applyAlignment="1" applyProtection="1">
      <alignment vertical="center"/>
    </xf>
    <xf numFmtId="0" fontId="98" fillId="9" borderId="0" xfId="2" applyFont="1" applyFill="1" applyAlignment="1" applyProtection="1">
      <alignment vertical="center" shrinkToFit="1"/>
    </xf>
    <xf numFmtId="0" fontId="94" fillId="3" borderId="0" xfId="2" applyFont="1" applyFill="1" applyAlignment="1" applyProtection="1">
      <alignment vertical="center" shrinkToFit="1"/>
    </xf>
    <xf numFmtId="0" fontId="94" fillId="4" borderId="0" xfId="2" applyFont="1" applyFill="1" applyAlignment="1" applyProtection="1">
      <alignment vertical="center"/>
    </xf>
    <xf numFmtId="0" fontId="99" fillId="14" borderId="0" xfId="1" applyFont="1" applyFill="1" applyProtection="1">
      <alignment vertical="center"/>
    </xf>
    <xf numFmtId="0" fontId="94" fillId="8" borderId="1" xfId="2" applyFont="1" applyFill="1" applyBorder="1" applyAlignment="1" applyProtection="1">
      <alignment vertical="center"/>
    </xf>
    <xf numFmtId="0" fontId="94" fillId="0" borderId="1" xfId="2" applyFont="1" applyFill="1" applyBorder="1" applyAlignment="1" applyProtection="1">
      <alignment vertical="center"/>
    </xf>
    <xf numFmtId="0" fontId="94" fillId="0" borderId="0" xfId="2" applyFont="1" applyFill="1" applyAlignment="1" applyProtection="1">
      <alignment vertical="center"/>
    </xf>
    <xf numFmtId="0" fontId="93" fillId="0" borderId="0" xfId="2" applyFont="1" applyFill="1" applyAlignment="1" applyProtection="1">
      <alignment vertical="center"/>
    </xf>
    <xf numFmtId="0" fontId="23" fillId="14" borderId="0" xfId="1" applyFont="1" applyFill="1" applyAlignment="1" applyProtection="1">
      <alignment vertical="center"/>
    </xf>
    <xf numFmtId="0" fontId="14" fillId="14" borderId="0" xfId="1" applyFont="1" applyFill="1" applyAlignment="1" applyProtection="1">
      <alignment vertical="center"/>
    </xf>
    <xf numFmtId="0" fontId="14" fillId="14" borderId="0" xfId="1" applyFont="1" applyFill="1" applyProtection="1">
      <alignment vertical="center"/>
    </xf>
    <xf numFmtId="0" fontId="26" fillId="3" borderId="0" xfId="2" applyFont="1" applyFill="1" applyAlignment="1" applyProtection="1">
      <alignment vertical="center"/>
    </xf>
    <xf numFmtId="0" fontId="101" fillId="14" borderId="0" xfId="1" applyFont="1" applyFill="1" applyProtection="1">
      <alignment vertical="center"/>
    </xf>
    <xf numFmtId="0" fontId="103" fillId="14" borderId="0" xfId="1" applyFont="1" applyFill="1" applyProtection="1">
      <alignment vertical="center"/>
    </xf>
    <xf numFmtId="0" fontId="104" fillId="7" borderId="109" xfId="2" applyFont="1" applyFill="1" applyBorder="1" applyAlignment="1" applyProtection="1">
      <alignment vertical="center"/>
    </xf>
    <xf numFmtId="0" fontId="105" fillId="7" borderId="110" xfId="2" applyFont="1" applyFill="1" applyBorder="1" applyAlignment="1" applyProtection="1">
      <alignment vertical="center"/>
    </xf>
    <xf numFmtId="0" fontId="106" fillId="7" borderId="110" xfId="2" applyFont="1" applyFill="1" applyBorder="1" applyAlignment="1" applyProtection="1">
      <alignment vertical="center"/>
    </xf>
    <xf numFmtId="0" fontId="94" fillId="7" borderId="111" xfId="2" applyFont="1" applyFill="1" applyBorder="1" applyAlignment="1" applyProtection="1">
      <alignment vertical="center"/>
    </xf>
    <xf numFmtId="0" fontId="107" fillId="7" borderId="112" xfId="2" applyFont="1" applyFill="1" applyBorder="1" applyAlignment="1" applyProtection="1">
      <alignment vertical="center"/>
    </xf>
    <xf numFmtId="0" fontId="105" fillId="7" borderId="0" xfId="2" applyFont="1" applyFill="1" applyBorder="1" applyAlignment="1" applyProtection="1">
      <alignment vertical="center"/>
    </xf>
    <xf numFmtId="0" fontId="106" fillId="7" borderId="0" xfId="2" applyFont="1" applyFill="1" applyBorder="1" applyAlignment="1" applyProtection="1">
      <alignment vertical="center"/>
    </xf>
    <xf numFmtId="0" fontId="94" fillId="7" borderId="113" xfId="2" applyFont="1" applyFill="1" applyBorder="1" applyAlignment="1" applyProtection="1">
      <alignment vertical="center"/>
    </xf>
    <xf numFmtId="0" fontId="107" fillId="7" borderId="114" xfId="2" applyFont="1" applyFill="1" applyBorder="1" applyAlignment="1" applyProtection="1">
      <alignment vertical="center"/>
    </xf>
    <xf numFmtId="0" fontId="105" fillId="7" borderId="115" xfId="2" applyFont="1" applyFill="1" applyBorder="1" applyAlignment="1" applyProtection="1">
      <alignment vertical="center"/>
    </xf>
    <xf numFmtId="0" fontId="106" fillId="7" borderId="115" xfId="2" applyFont="1" applyFill="1" applyBorder="1" applyAlignment="1" applyProtection="1">
      <alignment vertical="center"/>
    </xf>
    <xf numFmtId="0" fontId="94" fillId="7" borderId="116" xfId="2" applyFont="1" applyFill="1" applyBorder="1" applyAlignment="1" applyProtection="1">
      <alignment vertical="center"/>
    </xf>
    <xf numFmtId="0" fontId="94" fillId="3" borderId="0" xfId="2" applyFont="1" applyFill="1" applyProtection="1"/>
    <xf numFmtId="0" fontId="94" fillId="0" borderId="0" xfId="2" applyFont="1" applyProtection="1"/>
    <xf numFmtId="0" fontId="94" fillId="4" borderId="0" xfId="2" applyFont="1" applyFill="1" applyProtection="1"/>
    <xf numFmtId="0" fontId="94" fillId="0" borderId="0" xfId="2" applyFont="1" applyFill="1" applyProtection="1"/>
    <xf numFmtId="0" fontId="94" fillId="15" borderId="1" xfId="2" applyFont="1" applyFill="1" applyBorder="1" applyProtection="1"/>
    <xf numFmtId="0" fontId="94" fillId="15" borderId="1" xfId="2" applyFont="1" applyFill="1" applyBorder="1" applyAlignment="1" applyProtection="1">
      <alignment horizontal="center"/>
    </xf>
    <xf numFmtId="0" fontId="111" fillId="15" borderId="1" xfId="2" applyFont="1" applyFill="1" applyBorder="1" applyAlignment="1" applyProtection="1">
      <alignment horizontal="center" vertical="center"/>
    </xf>
    <xf numFmtId="0" fontId="94" fillId="8" borderId="1" xfId="2" applyFont="1" applyFill="1" applyBorder="1" applyProtection="1"/>
    <xf numFmtId="0" fontId="94" fillId="0" borderId="0" xfId="2" applyFont="1" applyFill="1" applyBorder="1" applyProtection="1"/>
    <xf numFmtId="0" fontId="94" fillId="16" borderId="0" xfId="2" applyFont="1" applyFill="1" applyBorder="1" applyProtection="1"/>
    <xf numFmtId="0" fontId="94" fillId="16" borderId="0" xfId="2" applyFont="1" applyFill="1" applyProtection="1"/>
    <xf numFmtId="0" fontId="12" fillId="15" borderId="1" xfId="2" applyFont="1" applyFill="1" applyBorder="1" applyAlignment="1" applyProtection="1">
      <alignment horizontal="center" vertical="center"/>
    </xf>
    <xf numFmtId="0" fontId="95" fillId="0" borderId="1" xfId="2" applyFont="1" applyFill="1" applyBorder="1" applyAlignment="1" applyProtection="1">
      <alignment horizontal="center" vertical="center" shrinkToFit="1"/>
      <protection locked="0"/>
    </xf>
    <xf numFmtId="177" fontId="95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95" fillId="0" borderId="1" xfId="2" applyFont="1" applyFill="1" applyBorder="1" applyAlignment="1" applyProtection="1">
      <alignment vertical="center" shrinkToFit="1"/>
      <protection locked="0"/>
    </xf>
    <xf numFmtId="0" fontId="112" fillId="3" borderId="0" xfId="2" applyFont="1" applyFill="1" applyAlignment="1" applyProtection="1">
      <alignment vertical="center"/>
    </xf>
    <xf numFmtId="0" fontId="94" fillId="4" borderId="1" xfId="2" applyFont="1" applyFill="1" applyBorder="1" applyAlignment="1" applyProtection="1">
      <alignment vertical="center"/>
    </xf>
    <xf numFmtId="0" fontId="94" fillId="0" borderId="1" xfId="2" applyFont="1" applyBorder="1" applyAlignment="1" applyProtection="1">
      <alignment vertical="center"/>
    </xf>
    <xf numFmtId="0" fontId="94" fillId="0" borderId="0" xfId="2" applyFont="1" applyBorder="1" applyAlignment="1" applyProtection="1">
      <alignment vertical="center"/>
    </xf>
    <xf numFmtId="0" fontId="94" fillId="12" borderId="0" xfId="2" applyFont="1" applyFill="1" applyBorder="1" applyAlignment="1" applyProtection="1">
      <alignment vertical="center"/>
    </xf>
    <xf numFmtId="0" fontId="94" fillId="7" borderId="0" xfId="2" applyFont="1" applyFill="1" applyAlignment="1" applyProtection="1">
      <alignment vertical="center"/>
    </xf>
    <xf numFmtId="0" fontId="112" fillId="3" borderId="0" xfId="2" applyFont="1" applyFill="1" applyAlignment="1" applyProtection="1">
      <alignment horizontal="left" vertical="center"/>
    </xf>
    <xf numFmtId="0" fontId="114" fillId="0" borderId="1" xfId="2" applyFont="1" applyBorder="1" applyAlignment="1" applyProtection="1">
      <alignment vertical="center"/>
    </xf>
    <xf numFmtId="0" fontId="94" fillId="8" borderId="1" xfId="2" applyFont="1" applyFill="1" applyBorder="1" applyAlignment="1" applyProtection="1">
      <alignment vertical="center" shrinkToFit="1"/>
    </xf>
    <xf numFmtId="0" fontId="94" fillId="0" borderId="0" xfId="2" applyFont="1" applyFill="1" applyBorder="1" applyAlignment="1" applyProtection="1">
      <alignment vertical="center" shrinkToFit="1"/>
    </xf>
    <xf numFmtId="0" fontId="94" fillId="0" borderId="1" xfId="2" applyFont="1" applyBorder="1" applyAlignment="1" applyProtection="1">
      <alignment vertical="center" shrinkToFit="1"/>
    </xf>
    <xf numFmtId="0" fontId="94" fillId="0" borderId="0" xfId="2" applyFont="1" applyFill="1" applyAlignment="1" applyProtection="1">
      <alignment vertical="center" shrinkToFit="1"/>
    </xf>
    <xf numFmtId="0" fontId="94" fillId="0" borderId="0" xfId="2" applyFont="1" applyFill="1" applyBorder="1" applyAlignment="1" applyProtection="1">
      <alignment vertical="center"/>
    </xf>
    <xf numFmtId="0" fontId="94" fillId="8" borderId="10" xfId="2" applyFont="1" applyFill="1" applyBorder="1" applyAlignment="1" applyProtection="1">
      <alignment vertical="center"/>
    </xf>
    <xf numFmtId="0" fontId="94" fillId="8" borderId="12" xfId="2" applyFont="1" applyFill="1" applyBorder="1" applyAlignment="1" applyProtection="1">
      <alignment vertical="center"/>
    </xf>
    <xf numFmtId="0" fontId="98" fillId="9" borderId="1" xfId="2" applyFont="1" applyFill="1" applyBorder="1" applyAlignment="1" applyProtection="1">
      <alignment vertical="center"/>
    </xf>
    <xf numFmtId="0" fontId="98" fillId="0" borderId="0" xfId="2" applyFont="1" applyFill="1" applyBorder="1" applyAlignment="1" applyProtection="1">
      <alignment vertical="center"/>
    </xf>
    <xf numFmtId="0" fontId="116" fillId="3" borderId="0" xfId="2" applyFont="1" applyFill="1" applyAlignment="1" applyProtection="1">
      <alignment vertical="center"/>
    </xf>
    <xf numFmtId="0" fontId="95" fillId="0" borderId="0" xfId="2" applyFont="1" applyAlignment="1" applyProtection="1">
      <alignment vertical="center"/>
    </xf>
    <xf numFmtId="0" fontId="117" fillId="3" borderId="0" xfId="2" applyFont="1" applyFill="1" applyAlignment="1" applyProtection="1">
      <alignment vertical="center"/>
    </xf>
    <xf numFmtId="0" fontId="7" fillId="0" borderId="0" xfId="0" applyFont="1" applyProtection="1">
      <alignment vertical="center"/>
    </xf>
    <xf numFmtId="0" fontId="90" fillId="0" borderId="0" xfId="0" applyFont="1" applyFill="1" applyBorder="1">
      <alignment vertical="center"/>
    </xf>
    <xf numFmtId="0" fontId="6" fillId="7" borderId="23" xfId="0" applyFont="1" applyFill="1" applyBorder="1" applyProtection="1">
      <alignment vertical="center"/>
    </xf>
    <xf numFmtId="0" fontId="7" fillId="3" borderId="31" xfId="0" applyFont="1" applyFill="1" applyBorder="1" applyProtection="1">
      <alignment vertical="center"/>
    </xf>
    <xf numFmtId="0" fontId="7" fillId="3" borderId="49" xfId="0" applyFont="1" applyFill="1" applyBorder="1" applyProtection="1">
      <alignment vertical="center"/>
    </xf>
    <xf numFmtId="0" fontId="7" fillId="3" borderId="48" xfId="0" applyFont="1" applyFill="1" applyBorder="1" applyProtection="1">
      <alignment vertical="center"/>
    </xf>
    <xf numFmtId="0" fontId="14" fillId="4" borderId="0" xfId="1" applyFont="1" applyFill="1" applyAlignment="1" applyProtection="1">
      <alignment horizontal="left" vertical="center"/>
    </xf>
    <xf numFmtId="0" fontId="14" fillId="4" borderId="50" xfId="1" applyFont="1" applyFill="1" applyBorder="1" applyAlignment="1" applyProtection="1">
      <alignment horizontal="left" vertical="center"/>
    </xf>
    <xf numFmtId="0" fontId="25" fillId="4" borderId="48" xfId="1" applyFont="1" applyFill="1" applyBorder="1" applyAlignment="1" applyProtection="1">
      <alignment horizontal="left" vertical="center"/>
    </xf>
    <xf numFmtId="0" fontId="21" fillId="4" borderId="67" xfId="1" applyFont="1" applyFill="1" applyBorder="1" applyProtection="1">
      <alignment vertical="center"/>
    </xf>
    <xf numFmtId="0" fontId="21" fillId="4" borderId="21" xfId="1" applyFont="1" applyFill="1" applyBorder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6" fillId="3" borderId="45" xfId="0" applyFont="1" applyFill="1" applyBorder="1" applyProtection="1">
      <alignment vertical="center"/>
    </xf>
    <xf numFmtId="0" fontId="6" fillId="3" borderId="46" xfId="0" applyFont="1" applyFill="1" applyBorder="1" applyProtection="1">
      <alignment vertical="center"/>
    </xf>
    <xf numFmtId="0" fontId="6" fillId="3" borderId="89" xfId="0" applyFont="1" applyFill="1" applyBorder="1" applyProtection="1">
      <alignment vertical="center"/>
    </xf>
    <xf numFmtId="0" fontId="6" fillId="4" borderId="73" xfId="0" applyFont="1" applyFill="1" applyBorder="1" applyProtection="1">
      <alignment vertical="center"/>
    </xf>
    <xf numFmtId="0" fontId="6" fillId="4" borderId="70" xfId="0" applyFont="1" applyFill="1" applyBorder="1" applyProtection="1">
      <alignment vertical="center"/>
    </xf>
    <xf numFmtId="0" fontId="6" fillId="4" borderId="69" xfId="0" applyFont="1" applyFill="1" applyBorder="1" applyProtection="1">
      <alignment vertical="center"/>
    </xf>
    <xf numFmtId="0" fontId="32" fillId="0" borderId="0" xfId="0" applyFont="1">
      <alignment vertical="center"/>
    </xf>
    <xf numFmtId="0" fontId="32" fillId="0" borderId="0" xfId="0" applyFont="1" applyFill="1" applyBorder="1">
      <alignment vertical="center"/>
    </xf>
    <xf numFmtId="177" fontId="32" fillId="0" borderId="27" xfId="0" applyNumberFormat="1" applyFont="1" applyFill="1" applyBorder="1" applyAlignment="1" applyProtection="1">
      <alignment horizontal="left" vertical="center"/>
      <protection locked="0"/>
    </xf>
    <xf numFmtId="0" fontId="119" fillId="0" borderId="27" xfId="0" applyFont="1" applyFill="1" applyBorder="1" applyAlignment="1" applyProtection="1">
      <alignment horizontal="left" vertical="center"/>
      <protection locked="0"/>
    </xf>
    <xf numFmtId="49" fontId="13" fillId="0" borderId="27" xfId="0" applyNumberFormat="1" applyFont="1" applyFill="1" applyBorder="1" applyAlignment="1" applyProtection="1">
      <alignment horizontal="left" vertical="center"/>
      <protection locked="0"/>
    </xf>
    <xf numFmtId="0" fontId="119" fillId="0" borderId="47" xfId="0" applyFont="1" applyFill="1" applyBorder="1" applyAlignment="1" applyProtection="1">
      <alignment horizontal="left" vertical="center"/>
      <protection locked="0"/>
    </xf>
    <xf numFmtId="0" fontId="119" fillId="0" borderId="34" xfId="0" applyFont="1" applyFill="1" applyBorder="1" applyAlignment="1" applyProtection="1">
      <alignment horizontal="left" vertical="center"/>
      <protection locked="0"/>
    </xf>
    <xf numFmtId="0" fontId="21" fillId="3" borderId="17" xfId="1" applyFont="1" applyFill="1" applyBorder="1" applyAlignment="1" applyProtection="1">
      <alignment vertical="top" wrapText="1"/>
    </xf>
    <xf numFmtId="0" fontId="21" fillId="4" borderId="72" xfId="1" applyFont="1" applyFill="1" applyBorder="1" applyAlignment="1" applyProtection="1">
      <alignment horizontal="left" vertical="center"/>
    </xf>
    <xf numFmtId="0" fontId="24" fillId="3" borderId="48" xfId="1" applyFont="1" applyFill="1" applyBorder="1" applyAlignment="1" applyProtection="1">
      <alignment horizontal="left" vertical="center"/>
    </xf>
    <xf numFmtId="0" fontId="10" fillId="3" borderId="48" xfId="1" applyFont="1" applyFill="1" applyBorder="1" applyAlignment="1" applyProtection="1">
      <alignment horizontal="left" vertical="center"/>
    </xf>
    <xf numFmtId="0" fontId="24" fillId="3" borderId="31" xfId="1" applyFont="1" applyFill="1" applyBorder="1" applyAlignment="1" applyProtection="1">
      <alignment horizontal="left" vertical="center"/>
    </xf>
    <xf numFmtId="0" fontId="63" fillId="3" borderId="74" xfId="1" applyFont="1" applyFill="1" applyBorder="1" applyProtection="1">
      <alignment vertical="center"/>
    </xf>
    <xf numFmtId="0" fontId="62" fillId="3" borderId="47" xfId="1" applyFont="1" applyFill="1" applyBorder="1" applyProtection="1">
      <alignment vertical="center"/>
    </xf>
    <xf numFmtId="0" fontId="113" fillId="3" borderId="0" xfId="2" applyFont="1" applyFill="1" applyAlignment="1" applyProtection="1">
      <alignment vertical="center"/>
    </xf>
    <xf numFmtId="0" fontId="6" fillId="5" borderId="0" xfId="0" applyNumberFormat="1" applyFont="1" applyFill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6" fillId="4" borderId="0" xfId="0" applyFont="1" applyFill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32" fillId="7" borderId="25" xfId="0" applyFont="1" applyFill="1" applyBorder="1" applyProtection="1">
      <alignment vertical="center"/>
    </xf>
    <xf numFmtId="0" fontId="32" fillId="7" borderId="23" xfId="0" applyFont="1" applyFill="1" applyBorder="1" applyProtection="1">
      <alignment vertical="center"/>
    </xf>
    <xf numFmtId="0" fontId="32" fillId="7" borderId="54" xfId="0" applyFont="1" applyFill="1" applyBorder="1" applyProtection="1">
      <alignment vertical="center"/>
    </xf>
    <xf numFmtId="0" fontId="6" fillId="17" borderId="0" xfId="0" applyFont="1" applyFill="1" applyProtection="1">
      <alignment vertical="center"/>
    </xf>
    <xf numFmtId="0" fontId="7" fillId="3" borderId="17" xfId="0" applyFont="1" applyFill="1" applyBorder="1" applyAlignment="1" applyProtection="1">
      <alignment horizontal="center" vertical="top" shrinkToFit="1"/>
    </xf>
    <xf numFmtId="0" fontId="7" fillId="3" borderId="60" xfId="0" applyFont="1" applyFill="1" applyBorder="1" applyProtection="1">
      <alignment vertical="center"/>
    </xf>
    <xf numFmtId="0" fontId="6" fillId="4" borderId="132" xfId="0" applyFont="1" applyFill="1" applyBorder="1" applyAlignment="1" applyProtection="1">
      <alignment horizontal="left" vertical="center" shrinkToFit="1"/>
    </xf>
    <xf numFmtId="0" fontId="31" fillId="3" borderId="50" xfId="1" applyFont="1" applyFill="1" applyBorder="1" applyAlignment="1" applyProtection="1">
      <alignment horizontal="left" vertical="top" wrapText="1"/>
    </xf>
    <xf numFmtId="0" fontId="21" fillId="3" borderId="133" xfId="1" applyFont="1" applyFill="1" applyBorder="1" applyAlignment="1" applyProtection="1">
      <alignment vertical="center"/>
    </xf>
    <xf numFmtId="0" fontId="9" fillId="7" borderId="20" xfId="1" applyFont="1" applyFill="1" applyBorder="1" applyAlignment="1" applyProtection="1">
      <alignment horizontal="center" vertical="center"/>
    </xf>
    <xf numFmtId="0" fontId="21" fillId="7" borderId="20" xfId="1" applyFont="1" applyFill="1" applyBorder="1" applyAlignment="1" applyProtection="1">
      <alignment horizontal="center" vertical="center"/>
    </xf>
    <xf numFmtId="0" fontId="26" fillId="3" borderId="8" xfId="1" applyFont="1" applyFill="1" applyBorder="1" applyAlignment="1" applyProtection="1">
      <alignment vertical="center"/>
    </xf>
    <xf numFmtId="0" fontId="122" fillId="3" borderId="48" xfId="1" applyFont="1" applyFill="1" applyBorder="1" applyProtection="1">
      <alignment vertical="center"/>
    </xf>
    <xf numFmtId="0" fontId="6" fillId="18" borderId="0" xfId="0" applyNumberFormat="1" applyFont="1" applyFill="1" applyProtection="1">
      <alignment vertical="center"/>
    </xf>
    <xf numFmtId="0" fontId="6" fillId="3" borderId="133" xfId="0" applyFont="1" applyFill="1" applyBorder="1" applyProtection="1">
      <alignment vertical="center"/>
    </xf>
    <xf numFmtId="0" fontId="123" fillId="3" borderId="31" xfId="0" applyFont="1" applyFill="1" applyBorder="1" applyProtection="1">
      <alignment vertical="center"/>
    </xf>
    <xf numFmtId="0" fontId="7" fillId="3" borderId="52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vertical="center" wrapText="1"/>
    </xf>
    <xf numFmtId="0" fontId="21" fillId="3" borderId="52" xfId="1" applyFont="1" applyFill="1" applyBorder="1" applyAlignment="1" applyProtection="1">
      <alignment vertical="top" wrapText="1"/>
    </xf>
    <xf numFmtId="0" fontId="19" fillId="3" borderId="48" xfId="0" applyFont="1" applyFill="1" applyBorder="1" applyAlignment="1" applyProtection="1">
      <alignment vertical="center" wrapText="1"/>
    </xf>
    <xf numFmtId="0" fontId="32" fillId="0" borderId="27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44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17" fillId="3" borderId="17" xfId="0" applyFont="1" applyFill="1" applyBorder="1" applyAlignment="1" applyProtection="1">
      <alignment vertical="top" wrapText="1"/>
    </xf>
    <xf numFmtId="0" fontId="26" fillId="0" borderId="65" xfId="0" applyFont="1" applyBorder="1" applyAlignment="1" applyProtection="1">
      <alignment vertical="center"/>
    </xf>
    <xf numFmtId="0" fontId="13" fillId="0" borderId="57" xfId="1" applyFont="1" applyBorder="1" applyAlignment="1" applyProtection="1">
      <alignment vertical="center"/>
    </xf>
    <xf numFmtId="0" fontId="6" fillId="3" borderId="44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26" fillId="0" borderId="65" xfId="0" applyFont="1" applyBorder="1" applyAlignment="1" applyProtection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19" borderId="0" xfId="0" applyFill="1" applyProtection="1">
      <alignment vertical="center"/>
    </xf>
    <xf numFmtId="0" fontId="79" fillId="9" borderId="0" xfId="0" applyFont="1" applyFill="1" applyAlignment="1" applyProtection="1">
      <alignment vertical="center" wrapText="1"/>
    </xf>
    <xf numFmtId="0" fontId="5" fillId="4" borderId="0" xfId="0" applyFont="1" applyFill="1" applyAlignment="1" applyProtection="1">
      <alignment vertical="center" wrapText="1"/>
    </xf>
    <xf numFmtId="0" fontId="84" fillId="0" borderId="20" xfId="0" applyFont="1" applyBorder="1">
      <alignment vertical="center"/>
    </xf>
    <xf numFmtId="0" fontId="125" fillId="0" borderId="104" xfId="0" applyFont="1" applyBorder="1" applyAlignment="1">
      <alignment horizontal="center" vertical="center" shrinkToFit="1"/>
    </xf>
    <xf numFmtId="0" fontId="125" fillId="0" borderId="13" xfId="0" applyFont="1" applyBorder="1" applyAlignment="1">
      <alignment horizontal="center" vertical="center" shrinkToFit="1"/>
    </xf>
    <xf numFmtId="0" fontId="127" fillId="0" borderId="0" xfId="0" applyFont="1" applyAlignment="1">
      <alignment vertical="center"/>
    </xf>
    <xf numFmtId="0" fontId="0" fillId="19" borderId="0" xfId="0" applyFill="1">
      <alignment vertical="center"/>
    </xf>
    <xf numFmtId="0" fontId="82" fillId="0" borderId="1" xfId="0" applyFont="1" applyBorder="1" applyAlignment="1">
      <alignment horizontal="center" vertical="center"/>
    </xf>
    <xf numFmtId="0" fontId="72" fillId="4" borderId="0" xfId="0" applyFont="1" applyFill="1" applyAlignment="1">
      <alignment vertical="center"/>
    </xf>
    <xf numFmtId="0" fontId="89" fillId="3" borderId="1" xfId="0" applyFont="1" applyFill="1" applyBorder="1" applyAlignment="1">
      <alignment horizontal="center" vertical="center"/>
    </xf>
    <xf numFmtId="0" fontId="126" fillId="3" borderId="1" xfId="0" applyFont="1" applyFill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0" fontId="128" fillId="7" borderId="1" xfId="0" applyFont="1" applyFill="1" applyBorder="1" applyAlignment="1">
      <alignment horizontal="center" vertical="center"/>
    </xf>
    <xf numFmtId="0" fontId="129" fillId="7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49" fontId="6" fillId="4" borderId="74" xfId="0" applyNumberFormat="1" applyFont="1" applyFill="1" applyBorder="1" applyAlignment="1" applyProtection="1">
      <alignment horizontal="left" vertical="center"/>
    </xf>
    <xf numFmtId="49" fontId="6" fillId="4" borderId="47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 applyProtection="1">
      <alignment horizontal="left" vertical="center"/>
    </xf>
    <xf numFmtId="49" fontId="6" fillId="4" borderId="22" xfId="0" applyNumberFormat="1" applyFont="1" applyFill="1" applyBorder="1" applyAlignment="1" applyProtection="1">
      <alignment horizontal="left" vertical="center"/>
    </xf>
    <xf numFmtId="49" fontId="6" fillId="4" borderId="20" xfId="0" applyNumberFormat="1" applyFont="1" applyFill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177" fontId="95" fillId="0" borderId="108" xfId="2" applyNumberFormat="1" applyFont="1" applyFill="1" applyBorder="1" applyAlignment="1" applyProtection="1">
      <alignment horizontal="left" vertical="center" shrinkToFit="1"/>
    </xf>
    <xf numFmtId="0" fontId="95" fillId="0" borderId="1" xfId="2" applyFont="1" applyFill="1" applyBorder="1" applyAlignment="1" applyProtection="1">
      <alignment vertical="center" shrinkToFit="1"/>
    </xf>
    <xf numFmtId="0" fontId="0" fillId="12" borderId="20" xfId="0" applyFill="1" applyBorder="1">
      <alignment vertical="center"/>
    </xf>
    <xf numFmtId="0" fontId="83" fillId="12" borderId="20" xfId="0" applyFont="1" applyFill="1" applyBorder="1" applyAlignment="1">
      <alignment horizontal="right" vertical="center"/>
    </xf>
    <xf numFmtId="0" fontId="32" fillId="0" borderId="0" xfId="0" applyFont="1" applyFill="1">
      <alignment vertical="center"/>
    </xf>
    <xf numFmtId="0" fontId="7" fillId="3" borderId="14" xfId="0" applyFont="1" applyFill="1" applyBorder="1" applyAlignment="1" applyProtection="1">
      <alignment vertical="center"/>
    </xf>
    <xf numFmtId="0" fontId="7" fillId="3" borderId="49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0" fontId="14" fillId="4" borderId="65" xfId="0" applyFont="1" applyFill="1" applyBorder="1" applyAlignment="1" applyProtection="1">
      <alignment horizontal="left" vertical="center"/>
    </xf>
    <xf numFmtId="0" fontId="103" fillId="4" borderId="134" xfId="0" applyFont="1" applyFill="1" applyBorder="1" applyAlignment="1" applyProtection="1">
      <alignment horizontal="left" vertical="center"/>
    </xf>
    <xf numFmtId="0" fontId="28" fillId="4" borderId="0" xfId="1" applyFont="1" applyFill="1" applyAlignment="1" applyProtection="1">
      <alignment horizontal="left" vertical="center"/>
    </xf>
    <xf numFmtId="0" fontId="73" fillId="0" borderId="64" xfId="2" applyFont="1" applyBorder="1" applyAlignment="1">
      <alignment horizontal="center" vertical="center"/>
    </xf>
    <xf numFmtId="0" fontId="73" fillId="0" borderId="71" xfId="2" applyFont="1" applyBorder="1" applyAlignment="1">
      <alignment horizontal="center" vertical="center"/>
    </xf>
    <xf numFmtId="0" fontId="73" fillId="0" borderId="29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68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15" fillId="7" borderId="117" xfId="2" applyFont="1" applyFill="1" applyBorder="1" applyAlignment="1" applyProtection="1">
      <alignment horizontal="center" vertical="center"/>
    </xf>
    <xf numFmtId="0" fontId="115" fillId="7" borderId="118" xfId="2" applyFont="1" applyFill="1" applyBorder="1" applyAlignment="1" applyProtection="1">
      <alignment horizontal="center" vertical="center"/>
    </xf>
    <xf numFmtId="0" fontId="24" fillId="12" borderId="122" xfId="1" applyFont="1" applyFill="1" applyBorder="1" applyAlignment="1" applyProtection="1">
      <alignment vertical="center"/>
    </xf>
    <xf numFmtId="0" fontId="24" fillId="12" borderId="123" xfId="1" applyFont="1" applyFill="1" applyBorder="1" applyAlignment="1" applyProtection="1">
      <alignment vertical="center"/>
    </xf>
    <xf numFmtId="0" fontId="121" fillId="0" borderId="124" xfId="1" applyFont="1" applyFill="1" applyBorder="1" applyAlignment="1" applyProtection="1">
      <alignment vertical="center" shrinkToFit="1"/>
      <protection locked="0"/>
    </xf>
    <xf numFmtId="0" fontId="121" fillId="0" borderId="125" xfId="1" applyFont="1" applyFill="1" applyBorder="1" applyAlignment="1" applyProtection="1">
      <alignment vertical="center" shrinkToFit="1"/>
      <protection locked="0"/>
    </xf>
    <xf numFmtId="49" fontId="32" fillId="0" borderId="23" xfId="0" applyNumberFormat="1" applyFont="1" applyFill="1" applyBorder="1" applyAlignment="1" applyProtection="1">
      <alignment vertical="center" shrinkToFit="1"/>
      <protection locked="0"/>
    </xf>
    <xf numFmtId="49" fontId="32" fillId="0" borderId="27" xfId="0" applyNumberFormat="1" applyFont="1" applyFill="1" applyBorder="1" applyAlignment="1" applyProtection="1">
      <alignment vertical="center" shrinkToFit="1"/>
      <protection locked="0"/>
    </xf>
    <xf numFmtId="49" fontId="6" fillId="0" borderId="23" xfId="0" applyNumberFormat="1" applyFont="1" applyFill="1" applyBorder="1" applyAlignment="1" applyProtection="1">
      <alignment vertical="center" shrinkToFit="1"/>
      <protection locked="0"/>
    </xf>
    <xf numFmtId="49" fontId="6" fillId="0" borderId="27" xfId="0" applyNumberFormat="1" applyFont="1" applyFill="1" applyBorder="1" applyAlignment="1" applyProtection="1">
      <alignment vertical="center" shrinkToFit="1"/>
      <protection locked="0"/>
    </xf>
    <xf numFmtId="49" fontId="32" fillId="0" borderId="25" xfId="0" applyNumberFormat="1" applyFont="1" applyFill="1" applyBorder="1" applyAlignment="1" applyProtection="1">
      <alignment vertical="center" shrinkToFit="1"/>
      <protection locked="0"/>
    </xf>
    <xf numFmtId="49" fontId="32" fillId="0" borderId="30" xfId="0" applyNumberFormat="1" applyFont="1" applyFill="1" applyBorder="1" applyAlignment="1" applyProtection="1">
      <alignment vertical="center" shrinkToFit="1"/>
      <protection locked="0"/>
    </xf>
    <xf numFmtId="49" fontId="32" fillId="0" borderId="41" xfId="0" applyNumberFormat="1" applyFont="1" applyFill="1" applyBorder="1" applyAlignment="1" applyProtection="1">
      <alignment vertical="center" shrinkToFit="1"/>
      <protection locked="0"/>
    </xf>
    <xf numFmtId="49" fontId="32" fillId="0" borderId="42" xfId="0" applyNumberFormat="1" applyFont="1" applyFill="1" applyBorder="1" applyAlignment="1" applyProtection="1">
      <alignment vertical="center" shrinkToFit="1"/>
      <protection locked="0"/>
    </xf>
    <xf numFmtId="0" fontId="26" fillId="3" borderId="17" xfId="0" applyFont="1" applyFill="1" applyBorder="1" applyAlignment="1" applyProtection="1">
      <alignment vertical="top" wrapText="1"/>
    </xf>
    <xf numFmtId="49" fontId="32" fillId="0" borderId="24" xfId="0" applyNumberFormat="1" applyFont="1" applyFill="1" applyBorder="1" applyAlignment="1" applyProtection="1">
      <alignment vertical="center" shrinkToFit="1"/>
      <protection locked="0"/>
    </xf>
    <xf numFmtId="49" fontId="32" fillId="0" borderId="34" xfId="0" applyNumberFormat="1" applyFont="1" applyFill="1" applyBorder="1" applyAlignment="1" applyProtection="1">
      <alignment vertical="center" shrinkToFit="1"/>
      <protection locked="0"/>
    </xf>
    <xf numFmtId="0" fontId="7" fillId="3" borderId="52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vertical="center" wrapText="1"/>
    </xf>
    <xf numFmtId="0" fontId="21" fillId="3" borderId="52" xfId="1" applyFont="1" applyFill="1" applyBorder="1" applyAlignment="1" applyProtection="1">
      <alignment vertical="top" wrapText="1"/>
    </xf>
    <xf numFmtId="0" fontId="9" fillId="3" borderId="17" xfId="1" applyFont="1" applyFill="1" applyBorder="1" applyAlignment="1" applyProtection="1">
      <alignment vertical="top" wrapText="1"/>
    </xf>
    <xf numFmtId="0" fontId="120" fillId="0" borderId="10" xfId="1" applyFont="1" applyFill="1" applyBorder="1" applyAlignment="1" applyProtection="1">
      <alignment horizontal="center" vertical="center" shrinkToFit="1"/>
      <protection locked="0"/>
    </xf>
    <xf numFmtId="0" fontId="120" fillId="0" borderId="12" xfId="1" applyFont="1" applyFill="1" applyBorder="1" applyAlignment="1" applyProtection="1">
      <alignment horizontal="center" vertical="center" shrinkToFit="1"/>
      <protection locked="0"/>
    </xf>
    <xf numFmtId="0" fontId="66" fillId="9" borderId="71" xfId="0" applyFont="1" applyFill="1" applyBorder="1" applyAlignment="1" applyProtection="1">
      <alignment horizontal="center" vertical="center"/>
    </xf>
    <xf numFmtId="0" fontId="121" fillId="0" borderId="128" xfId="1" applyFont="1" applyFill="1" applyBorder="1" applyAlignment="1" applyProtection="1">
      <alignment vertical="center" shrinkToFit="1"/>
      <protection locked="0"/>
    </xf>
    <xf numFmtId="0" fontId="121" fillId="0" borderId="129" xfId="1" applyFont="1" applyFill="1" applyBorder="1" applyAlignment="1" applyProtection="1">
      <alignment vertical="center" shrinkToFit="1"/>
      <protection locked="0"/>
    </xf>
    <xf numFmtId="0" fontId="121" fillId="0" borderId="126" xfId="1" applyFont="1" applyFill="1" applyBorder="1" applyAlignment="1" applyProtection="1">
      <alignment vertical="center" shrinkToFit="1"/>
      <protection locked="0"/>
    </xf>
    <xf numFmtId="0" fontId="121" fillId="0" borderId="127" xfId="1" applyFont="1" applyFill="1" applyBorder="1" applyAlignment="1" applyProtection="1">
      <alignment vertical="center" shrinkToFit="1"/>
      <protection locked="0"/>
    </xf>
    <xf numFmtId="0" fontId="121" fillId="0" borderId="130" xfId="1" applyFont="1" applyFill="1" applyBorder="1" applyAlignment="1" applyProtection="1">
      <alignment vertical="center" shrinkToFit="1"/>
      <protection locked="0"/>
    </xf>
    <xf numFmtId="0" fontId="121" fillId="0" borderId="131" xfId="1" applyFont="1" applyFill="1" applyBorder="1" applyAlignment="1" applyProtection="1">
      <alignment vertical="center" shrinkToFit="1"/>
      <protection locked="0"/>
    </xf>
    <xf numFmtId="49" fontId="21" fillId="0" borderId="81" xfId="1" applyNumberFormat="1" applyFont="1" applyFill="1" applyBorder="1" applyAlignment="1" applyProtection="1">
      <alignment horizontal="left" vertical="top" wrapText="1"/>
    </xf>
    <xf numFmtId="49" fontId="9" fillId="0" borderId="82" xfId="1" applyNumberFormat="1" applyFont="1" applyFill="1" applyBorder="1" applyAlignment="1" applyProtection="1">
      <alignment horizontal="left" vertical="top" wrapText="1"/>
    </xf>
    <xf numFmtId="49" fontId="9" fillId="0" borderId="85" xfId="1" applyNumberFormat="1" applyFont="1" applyFill="1" applyBorder="1" applyAlignment="1" applyProtection="1">
      <alignment horizontal="left" vertical="top" wrapText="1"/>
    </xf>
    <xf numFmtId="49" fontId="9" fillId="0" borderId="48" xfId="1" applyNumberFormat="1" applyFont="1" applyFill="1" applyBorder="1" applyAlignment="1" applyProtection="1">
      <alignment horizontal="left" vertical="top" wrapText="1"/>
    </xf>
    <xf numFmtId="49" fontId="9" fillId="0" borderId="0" xfId="1" applyNumberFormat="1" applyFont="1" applyFill="1" applyBorder="1" applyAlignment="1" applyProtection="1">
      <alignment horizontal="left" vertical="top" wrapText="1"/>
    </xf>
    <xf numFmtId="49" fontId="9" fillId="0" borderId="22" xfId="1" applyNumberFormat="1" applyFont="1" applyFill="1" applyBorder="1" applyAlignment="1" applyProtection="1">
      <alignment horizontal="left" vertical="top" wrapText="1"/>
    </xf>
    <xf numFmtId="49" fontId="9" fillId="0" borderId="44" xfId="1" applyNumberFormat="1" applyFont="1" applyFill="1" applyBorder="1" applyAlignment="1" applyProtection="1">
      <alignment horizontal="left" vertical="top" wrapText="1"/>
    </xf>
    <xf numFmtId="49" fontId="9" fillId="0" borderId="25" xfId="1" applyNumberFormat="1" applyFont="1" applyFill="1" applyBorder="1" applyAlignment="1" applyProtection="1">
      <alignment horizontal="left" vertical="top" wrapText="1"/>
    </xf>
    <xf numFmtId="49" fontId="9" fillId="0" borderId="30" xfId="1" applyNumberFormat="1" applyFont="1" applyFill="1" applyBorder="1" applyAlignment="1" applyProtection="1">
      <alignment horizontal="left" vertical="top" wrapText="1"/>
    </xf>
    <xf numFmtId="0" fontId="6" fillId="0" borderId="25" xfId="0" applyFont="1" applyFill="1" applyBorder="1" applyAlignment="1" applyProtection="1">
      <alignment vertical="center" shrinkToFit="1"/>
    </xf>
    <xf numFmtId="0" fontId="6" fillId="0" borderId="14" xfId="0" applyFont="1" applyFill="1" applyBorder="1" applyAlignment="1" applyProtection="1">
      <alignment vertical="center" shrinkToFit="1"/>
    </xf>
    <xf numFmtId="0" fontId="69" fillId="10" borderId="0" xfId="3" applyFont="1" applyFill="1" applyAlignment="1" applyProtection="1">
      <alignment horizontal="center" vertical="center"/>
      <protection locked="0"/>
    </xf>
    <xf numFmtId="0" fontId="67" fillId="10" borderId="0" xfId="1" applyFont="1" applyFill="1" applyAlignment="1" applyProtection="1">
      <alignment horizontal="center" vertical="center"/>
    </xf>
    <xf numFmtId="0" fontId="32" fillId="0" borderId="73" xfId="0" applyFont="1" applyBorder="1" applyAlignment="1" applyProtection="1">
      <alignment horizontal="left" vertical="center" shrinkToFit="1"/>
      <protection locked="0"/>
    </xf>
    <xf numFmtId="0" fontId="32" fillId="0" borderId="39" xfId="0" applyFont="1" applyBorder="1" applyAlignment="1" applyProtection="1">
      <alignment horizontal="left" vertical="center" shrinkToFit="1"/>
      <protection locked="0"/>
    </xf>
    <xf numFmtId="0" fontId="24" fillId="12" borderId="63" xfId="1" applyFont="1" applyFill="1" applyBorder="1" applyAlignment="1" applyProtection="1">
      <alignment vertical="center"/>
    </xf>
    <xf numFmtId="0" fontId="24" fillId="12" borderId="121" xfId="1" applyFont="1" applyFill="1" applyBorder="1" applyAlignment="1" applyProtection="1">
      <alignment vertical="center"/>
    </xf>
    <xf numFmtId="49" fontId="6" fillId="0" borderId="26" xfId="0" applyNumberFormat="1" applyFont="1" applyFill="1" applyBorder="1" applyAlignment="1" applyProtection="1">
      <alignment horizontal="left" vertical="center"/>
    </xf>
    <xf numFmtId="49" fontId="6" fillId="0" borderId="23" xfId="0" applyNumberFormat="1" applyFont="1" applyFill="1" applyBorder="1" applyAlignment="1" applyProtection="1">
      <alignment horizontal="left" vertical="center"/>
    </xf>
    <xf numFmtId="49" fontId="6" fillId="0" borderId="69" xfId="0" applyNumberFormat="1" applyFont="1" applyFill="1" applyBorder="1" applyAlignment="1" applyProtection="1">
      <alignment horizontal="left" vertical="center"/>
    </xf>
    <xf numFmtId="49" fontId="6" fillId="0" borderId="20" xfId="0" applyNumberFormat="1" applyFont="1" applyFill="1" applyBorder="1" applyAlignment="1" applyProtection="1">
      <alignment horizontal="left" vertical="center"/>
    </xf>
    <xf numFmtId="49" fontId="6" fillId="0" borderId="55" xfId="0" applyNumberFormat="1" applyFont="1" applyFill="1" applyBorder="1" applyAlignment="1" applyProtection="1">
      <alignment horizontal="left" vertical="center"/>
    </xf>
    <xf numFmtId="0" fontId="19" fillId="3" borderId="48" xfId="0" applyFont="1" applyFill="1" applyBorder="1" applyAlignment="1" applyProtection="1">
      <alignment vertical="center" wrapText="1"/>
    </xf>
    <xf numFmtId="0" fontId="6" fillId="3" borderId="26" xfId="0" applyFont="1" applyFill="1" applyBorder="1" applyAlignment="1" applyProtection="1">
      <alignment vertical="center" shrinkToFit="1"/>
    </xf>
    <xf numFmtId="0" fontId="6" fillId="3" borderId="2" xfId="0" applyFont="1" applyFill="1" applyBorder="1" applyAlignment="1" applyProtection="1">
      <alignment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49" fontId="32" fillId="0" borderId="43" xfId="0" applyNumberFormat="1" applyFont="1" applyFill="1" applyBorder="1" applyAlignment="1" applyProtection="1">
      <alignment vertical="center" shrinkToFit="1"/>
      <protection locked="0"/>
    </xf>
    <xf numFmtId="49" fontId="32" fillId="0" borderId="26" xfId="0" applyNumberFormat="1" applyFont="1" applyFill="1" applyBorder="1" applyAlignment="1" applyProtection="1">
      <alignment vertical="center" shrinkToFit="1"/>
      <protection locked="0"/>
    </xf>
    <xf numFmtId="0" fontId="32" fillId="0" borderId="61" xfId="0" applyFont="1" applyFill="1" applyBorder="1" applyAlignment="1" applyProtection="1">
      <alignment vertical="center"/>
    </xf>
    <xf numFmtId="0" fontId="32" fillId="0" borderId="62" xfId="0" applyFont="1" applyFill="1" applyBorder="1" applyAlignment="1" applyProtection="1">
      <alignment vertical="center"/>
    </xf>
    <xf numFmtId="0" fontId="32" fillId="0" borderId="43" xfId="0" applyFont="1" applyFill="1" applyBorder="1" applyAlignment="1" applyProtection="1">
      <alignment horizontal="left" vertical="center"/>
    </xf>
    <xf numFmtId="0" fontId="32" fillId="0" borderId="25" xfId="0" applyFont="1" applyFill="1" applyBorder="1" applyAlignment="1" applyProtection="1">
      <alignment horizontal="left" vertical="center"/>
    </xf>
    <xf numFmtId="0" fontId="32" fillId="0" borderId="26" xfId="0" applyFont="1" applyFill="1" applyBorder="1" applyAlignment="1" applyProtection="1">
      <alignment horizontal="left" vertical="center"/>
    </xf>
    <xf numFmtId="0" fontId="32" fillId="0" borderId="27" xfId="0" applyFont="1" applyFill="1" applyBorder="1" applyAlignment="1" applyProtection="1">
      <alignment horizontal="left" vertical="center"/>
    </xf>
    <xf numFmtId="0" fontId="70" fillId="2" borderId="5" xfId="0" applyFont="1" applyFill="1" applyBorder="1" applyAlignment="1" applyProtection="1">
      <alignment vertical="center"/>
    </xf>
    <xf numFmtId="0" fontId="70" fillId="2" borderId="6" xfId="0" applyFont="1" applyFill="1" applyBorder="1" applyAlignment="1" applyProtection="1">
      <alignment vertical="center"/>
    </xf>
    <xf numFmtId="0" fontId="6" fillId="3" borderId="3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44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26" xfId="0" applyFont="1" applyBorder="1" applyAlignment="1" applyProtection="1">
      <alignment horizontal="left" vertical="center"/>
      <protection locked="0"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/>
      <protection locked="0"/>
    </xf>
    <xf numFmtId="0" fontId="32" fillId="0" borderId="43" xfId="0" applyFont="1" applyFill="1" applyBorder="1" applyAlignment="1" applyProtection="1">
      <alignment horizontal="left" vertical="center"/>
      <protection locked="0"/>
    </xf>
    <xf numFmtId="0" fontId="32" fillId="0" borderId="25" xfId="0" applyFont="1" applyFill="1" applyBorder="1" applyAlignment="1" applyProtection="1">
      <alignment horizontal="left" vertical="center"/>
      <protection locked="0"/>
    </xf>
    <xf numFmtId="0" fontId="32" fillId="0" borderId="26" xfId="0" applyFont="1" applyFill="1" applyBorder="1" applyAlignment="1" applyProtection="1">
      <alignment horizontal="left" vertical="center"/>
      <protection locked="0"/>
    </xf>
    <xf numFmtId="0" fontId="32" fillId="0" borderId="23" xfId="0" applyFont="1" applyFill="1" applyBorder="1" applyAlignment="1" applyProtection="1">
      <alignment horizontal="left" vertical="center"/>
      <protection locked="0"/>
    </xf>
    <xf numFmtId="176" fontId="6" fillId="0" borderId="26" xfId="0" applyNumberFormat="1" applyFont="1" applyFill="1" applyBorder="1" applyAlignment="1" applyProtection="1">
      <alignment horizontal="left" vertical="center"/>
      <protection locked="0"/>
    </xf>
    <xf numFmtId="176" fontId="6" fillId="0" borderId="23" xfId="0" applyNumberFormat="1" applyFont="1" applyFill="1" applyBorder="1" applyAlignment="1" applyProtection="1">
      <alignment horizontal="left" vertical="center"/>
      <protection locked="0"/>
    </xf>
    <xf numFmtId="0" fontId="32" fillId="0" borderId="30" xfId="0" applyFont="1" applyFill="1" applyBorder="1" applyAlignment="1" applyProtection="1">
      <alignment horizontal="left" vertical="center"/>
      <protection locked="0"/>
    </xf>
    <xf numFmtId="0" fontId="32" fillId="0" borderId="47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vertical="top" wrapText="1"/>
    </xf>
    <xf numFmtId="0" fontId="17" fillId="3" borderId="17" xfId="0" applyFont="1" applyFill="1" applyBorder="1" applyAlignment="1" applyProtection="1">
      <alignment vertical="top" wrapText="1"/>
    </xf>
    <xf numFmtId="0" fontId="32" fillId="0" borderId="33" xfId="0" applyFont="1" applyBorder="1" applyAlignment="1" applyProtection="1">
      <alignment horizontal="left" vertical="center" shrinkToFit="1"/>
      <protection locked="0"/>
    </xf>
    <xf numFmtId="0" fontId="32" fillId="0" borderId="34" xfId="0" applyFont="1" applyBorder="1" applyAlignment="1" applyProtection="1">
      <alignment horizontal="left" vertical="center" shrinkToFit="1"/>
      <protection locked="0"/>
    </xf>
    <xf numFmtId="0" fontId="32" fillId="0" borderId="37" xfId="0" applyFont="1" applyBorder="1" applyAlignment="1" applyProtection="1">
      <alignment horizontal="left" vertical="center" shrinkToFit="1"/>
      <protection locked="0"/>
    </xf>
    <xf numFmtId="0" fontId="32" fillId="0" borderId="38" xfId="0" applyFont="1" applyBorder="1" applyAlignment="1" applyProtection="1">
      <alignment horizontal="left" vertical="center" shrinkToFit="1"/>
      <protection locked="0"/>
    </xf>
    <xf numFmtId="0" fontId="32" fillId="0" borderId="28" xfId="0" applyFont="1" applyBorder="1" applyAlignment="1" applyProtection="1">
      <alignment horizontal="left" vertical="center" shrinkToFit="1"/>
      <protection locked="0"/>
    </xf>
    <xf numFmtId="0" fontId="32" fillId="0" borderId="73" xfId="0" applyFont="1" applyFill="1" applyBorder="1" applyAlignment="1" applyProtection="1">
      <alignment horizontal="left" vertical="center" shrinkToFit="1"/>
      <protection locked="0"/>
    </xf>
    <xf numFmtId="0" fontId="32" fillId="0" borderId="74" xfId="0" applyFont="1" applyFill="1" applyBorder="1" applyAlignment="1" applyProtection="1">
      <alignment horizontal="left" vertical="center" shrinkToFit="1"/>
      <protection locked="0"/>
    </xf>
    <xf numFmtId="0" fontId="32" fillId="0" borderId="47" xfId="0" applyFont="1" applyFill="1" applyBorder="1" applyAlignment="1" applyProtection="1">
      <alignment horizontal="left" vertical="center" shrinkToFit="1"/>
      <protection locked="0"/>
    </xf>
    <xf numFmtId="0" fontId="26" fillId="0" borderId="134" xfId="0" applyFont="1" applyBorder="1" applyAlignment="1" applyProtection="1">
      <alignment vertical="center"/>
    </xf>
    <xf numFmtId="0" fontId="26" fillId="0" borderId="65" xfId="0" applyFont="1" applyBorder="1" applyAlignment="1" applyProtection="1">
      <alignment vertical="center"/>
    </xf>
    <xf numFmtId="0" fontId="32" fillId="0" borderId="27" xfId="0" applyFont="1" applyFill="1" applyBorder="1" applyAlignment="1" applyProtection="1">
      <alignment horizontal="left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40" xfId="0" applyFont="1" applyFill="1" applyBorder="1" applyAlignment="1" applyProtection="1">
      <alignment horizontal="left" vertical="center" shrinkToFit="1"/>
    </xf>
    <xf numFmtId="0" fontId="32" fillId="0" borderId="42" xfId="0" applyFont="1" applyFill="1" applyBorder="1" applyAlignment="1" applyProtection="1">
      <alignment horizontal="left" vertical="center" shrinkToFit="1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49" fontId="6" fillId="0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51" xfId="0" applyNumberFormat="1" applyFont="1" applyFill="1" applyBorder="1" applyAlignment="1" applyProtection="1">
      <alignment horizontal="left" vertical="center"/>
      <protection locked="0"/>
    </xf>
    <xf numFmtId="49" fontId="6" fillId="0" borderId="54" xfId="0" applyNumberFormat="1" applyFont="1" applyFill="1" applyBorder="1" applyAlignment="1" applyProtection="1">
      <alignment horizontal="left" vertical="center"/>
      <protection locked="0"/>
    </xf>
    <xf numFmtId="0" fontId="32" fillId="0" borderId="119" xfId="0" applyFont="1" applyFill="1" applyBorder="1" applyAlignment="1" applyProtection="1">
      <alignment vertical="center"/>
      <protection locked="0"/>
    </xf>
    <xf numFmtId="0" fontId="32" fillId="0" borderId="120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 shrinkToFit="1"/>
      <protection locked="0"/>
    </xf>
    <xf numFmtId="0" fontId="32" fillId="0" borderId="27" xfId="0" applyFont="1" applyFill="1" applyBorder="1" applyAlignment="1" applyProtection="1">
      <alignment vertical="center" shrinkToFit="1"/>
      <protection locked="0"/>
    </xf>
    <xf numFmtId="49" fontId="32" fillId="0" borderId="38" xfId="0" applyNumberFormat="1" applyFont="1" applyFill="1" applyBorder="1" applyAlignment="1" applyProtection="1">
      <alignment vertical="center" shrinkToFit="1"/>
      <protection locked="0"/>
    </xf>
    <xf numFmtId="49" fontId="32" fillId="0" borderId="28" xfId="0" applyNumberFormat="1" applyFont="1" applyFill="1" applyBorder="1" applyAlignment="1" applyProtection="1">
      <alignment vertical="center" shrinkToFit="1"/>
      <protection locked="0"/>
    </xf>
    <xf numFmtId="0" fontId="46" fillId="0" borderId="0" xfId="1" applyFont="1" applyBorder="1" applyAlignment="1" applyProtection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75" xfId="1" applyFont="1" applyBorder="1" applyAlignment="1" applyProtection="1">
      <alignment horizontal="center" vertical="center"/>
    </xf>
    <xf numFmtId="0" fontId="30" fillId="0" borderId="76" xfId="1" applyFont="1" applyBorder="1" applyAlignment="1" applyProtection="1">
      <alignment horizontal="center" vertical="center" wrapText="1" shrinkToFit="1"/>
    </xf>
    <xf numFmtId="0" fontId="29" fillId="0" borderId="77" xfId="1" applyFont="1" applyBorder="1" applyAlignment="1" applyProtection="1">
      <alignment horizontal="center" vertical="center" wrapText="1" shrinkToFit="1"/>
    </xf>
    <xf numFmtId="0" fontId="29" fillId="0" borderId="78" xfId="1" applyFont="1" applyBorder="1" applyAlignment="1" applyProtection="1">
      <alignment horizontal="center" vertical="center" wrapText="1" shrinkToFit="1"/>
    </xf>
    <xf numFmtId="0" fontId="29" fillId="0" borderId="79" xfId="1" applyFont="1" applyBorder="1" applyAlignment="1" applyProtection="1">
      <alignment horizontal="center" vertical="center" wrapText="1" shrinkToFit="1"/>
    </xf>
    <xf numFmtId="0" fontId="29" fillId="0" borderId="11" xfId="1" applyFont="1" applyBorder="1" applyAlignment="1" applyProtection="1">
      <alignment horizontal="center" vertical="center" wrapText="1" shrinkToFit="1"/>
    </xf>
    <xf numFmtId="0" fontId="29" fillId="0" borderId="12" xfId="1" applyFont="1" applyBorder="1" applyAlignment="1" applyProtection="1">
      <alignment horizontal="center" vertical="center" wrapText="1" shrinkToFit="1"/>
    </xf>
    <xf numFmtId="0" fontId="13" fillId="0" borderId="80" xfId="1" applyFont="1" applyBorder="1" applyAlignment="1" applyProtection="1">
      <alignment vertical="center"/>
    </xf>
    <xf numFmtId="0" fontId="13" fillId="0" borderId="57" xfId="1" applyFont="1" applyBorder="1" applyAlignment="1" applyProtection="1">
      <alignment vertical="center"/>
    </xf>
    <xf numFmtId="0" fontId="13" fillId="0" borderId="13" xfId="1" applyFont="1" applyBorder="1" applyAlignment="1" applyProtection="1">
      <alignment vertical="center"/>
    </xf>
    <xf numFmtId="0" fontId="44" fillId="0" borderId="81" xfId="1" applyFont="1" applyBorder="1" applyAlignment="1" applyProtection="1">
      <alignment vertical="center" wrapText="1"/>
    </xf>
    <xf numFmtId="0" fontId="13" fillId="0" borderId="82" xfId="1" applyFont="1" applyBorder="1" applyAlignment="1" applyProtection="1">
      <alignment vertical="center" wrapText="1"/>
    </xf>
    <xf numFmtId="0" fontId="13" fillId="0" borderId="83" xfId="1" applyFont="1" applyBorder="1" applyAlignment="1" applyProtection="1">
      <alignment vertical="center" wrapText="1"/>
    </xf>
    <xf numFmtId="0" fontId="13" fillId="0" borderId="48" xfId="1" applyFont="1" applyBorder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13" fillId="0" borderId="15" xfId="1" applyFont="1" applyBorder="1" applyAlignment="1" applyProtection="1">
      <alignment vertical="center" wrapText="1"/>
    </xf>
    <xf numFmtId="0" fontId="13" fillId="0" borderId="50" xfId="1" applyFont="1" applyBorder="1" applyAlignment="1" applyProtection="1">
      <alignment vertical="center" wrapText="1"/>
    </xf>
    <xf numFmtId="0" fontId="13" fillId="0" borderId="20" xfId="1" applyFont="1" applyBorder="1" applyAlignment="1" applyProtection="1">
      <alignment vertical="center" wrapText="1"/>
    </xf>
    <xf numFmtId="0" fontId="13" fillId="0" borderId="89" xfId="1" applyFont="1" applyBorder="1" applyAlignment="1" applyProtection="1">
      <alignment vertical="center" wrapText="1"/>
    </xf>
    <xf numFmtId="0" fontId="49" fillId="0" borderId="84" xfId="1" applyFont="1" applyBorder="1" applyAlignment="1" applyProtection="1">
      <alignment horizontal="center" vertical="center"/>
    </xf>
    <xf numFmtId="0" fontId="50" fillId="0" borderId="82" xfId="1" applyFont="1" applyBorder="1" applyAlignment="1" applyProtection="1">
      <alignment horizontal="center" vertical="center"/>
    </xf>
    <xf numFmtId="0" fontId="50" fillId="0" borderId="85" xfId="1" applyFont="1" applyBorder="1" applyAlignment="1" applyProtection="1">
      <alignment horizontal="center" vertical="center"/>
    </xf>
    <xf numFmtId="0" fontId="53" fillId="0" borderId="86" xfId="1" applyFont="1" applyBorder="1" applyAlignment="1" applyProtection="1">
      <alignment horizontal="center" vertical="center"/>
    </xf>
    <xf numFmtId="0" fontId="53" fillId="0" borderId="82" xfId="1" applyFont="1" applyBorder="1" applyAlignment="1" applyProtection="1">
      <alignment horizontal="center" vertical="center"/>
    </xf>
    <xf numFmtId="0" fontId="53" fillId="0" borderId="85" xfId="1" applyFont="1" applyBorder="1" applyAlignment="1" applyProtection="1">
      <alignment horizontal="center" vertical="center"/>
    </xf>
    <xf numFmtId="0" fontId="53" fillId="0" borderId="65" xfId="1" applyFont="1" applyBorder="1" applyAlignment="1" applyProtection="1">
      <alignment horizontal="center" vertical="center"/>
    </xf>
    <xf numFmtId="0" fontId="53" fillId="0" borderId="0" xfId="1" applyFont="1" applyBorder="1" applyAlignment="1" applyProtection="1">
      <alignment horizontal="center" vertical="center"/>
    </xf>
    <xf numFmtId="0" fontId="53" fillId="0" borderId="22" xfId="1" applyFont="1" applyBorder="1" applyAlignment="1" applyProtection="1">
      <alignment horizontal="center" vertical="center"/>
    </xf>
    <xf numFmtId="0" fontId="53" fillId="0" borderId="90" xfId="1" applyFont="1" applyBorder="1" applyAlignment="1" applyProtection="1">
      <alignment horizontal="center" vertical="center"/>
    </xf>
    <xf numFmtId="0" fontId="53" fillId="0" borderId="20" xfId="1" applyFont="1" applyBorder="1" applyAlignment="1" applyProtection="1">
      <alignment horizontal="center" vertical="center"/>
    </xf>
    <xf numFmtId="0" fontId="53" fillId="0" borderId="55" xfId="1" applyFont="1" applyBorder="1" applyAlignment="1" applyProtection="1">
      <alignment horizontal="center" vertical="center"/>
    </xf>
    <xf numFmtId="0" fontId="13" fillId="0" borderId="86" xfId="1" applyFont="1" applyBorder="1" applyAlignment="1" applyProtection="1">
      <alignment horizontal="center" vertical="center"/>
    </xf>
    <xf numFmtId="0" fontId="13" fillId="0" borderId="82" xfId="1" applyFont="1" applyBorder="1" applyAlignment="1" applyProtection="1">
      <alignment horizontal="center" vertical="center"/>
    </xf>
    <xf numFmtId="0" fontId="13" fillId="0" borderId="87" xfId="1" applyFont="1" applyBorder="1" applyAlignment="1" applyProtection="1">
      <alignment horizontal="center" vertical="center"/>
    </xf>
    <xf numFmtId="0" fontId="13" fillId="0" borderId="65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88" xfId="1" applyFont="1" applyBorder="1" applyAlignment="1" applyProtection="1">
      <alignment horizontal="center" vertical="center"/>
    </xf>
    <xf numFmtId="0" fontId="13" fillId="0" borderId="90" xfId="1" applyFont="1" applyBorder="1" applyAlignment="1" applyProtection="1">
      <alignment horizontal="center" vertical="center"/>
    </xf>
    <xf numFmtId="0" fontId="13" fillId="0" borderId="20" xfId="1" applyFont="1" applyBorder="1" applyAlignment="1" applyProtection="1">
      <alignment horizontal="center" vertical="center"/>
    </xf>
    <xf numFmtId="0" fontId="13" fillId="0" borderId="91" xfId="1" applyFont="1" applyBorder="1" applyAlignment="1" applyProtection="1">
      <alignment horizontal="center" vertical="center"/>
    </xf>
    <xf numFmtId="0" fontId="54" fillId="0" borderId="70" xfId="1" applyFont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22" xfId="1" applyFont="1" applyBorder="1" applyAlignment="1" applyProtection="1">
      <alignment horizontal="center" vertical="center"/>
    </xf>
    <xf numFmtId="0" fontId="50" fillId="0" borderId="69" xfId="1" applyFont="1" applyBorder="1" applyAlignment="1" applyProtection="1">
      <alignment horizontal="center" vertical="center"/>
    </xf>
    <xf numFmtId="0" fontId="50" fillId="0" borderId="20" xfId="1" applyFont="1" applyBorder="1" applyAlignment="1" applyProtection="1">
      <alignment horizontal="center" vertical="center"/>
    </xf>
    <xf numFmtId="0" fontId="50" fillId="0" borderId="55" xfId="1" applyFont="1" applyBorder="1" applyAlignment="1" applyProtection="1">
      <alignment horizontal="center" vertical="center"/>
    </xf>
    <xf numFmtId="0" fontId="13" fillId="0" borderId="57" xfId="1" applyFont="1" applyBorder="1" applyAlignment="1" applyProtection="1">
      <alignment horizontal="center" vertical="top"/>
    </xf>
    <xf numFmtId="0" fontId="13" fillId="0" borderId="13" xfId="1" applyFont="1" applyBorder="1" applyAlignment="1" applyProtection="1">
      <alignment horizontal="center" vertical="top"/>
    </xf>
    <xf numFmtId="0" fontId="13" fillId="0" borderId="57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81" xfId="1" applyFont="1" applyBorder="1" applyAlignment="1" applyProtection="1">
      <alignment horizontal="center" vertical="center"/>
    </xf>
    <xf numFmtId="0" fontId="13" fillId="0" borderId="48" xfId="1" applyFont="1" applyBorder="1" applyAlignment="1" applyProtection="1">
      <alignment horizontal="center" vertical="center"/>
    </xf>
    <xf numFmtId="0" fontId="13" fillId="0" borderId="50" xfId="1" applyFont="1" applyBorder="1" applyAlignment="1" applyProtection="1">
      <alignment horizontal="center" vertical="center"/>
    </xf>
    <xf numFmtId="0" fontId="13" fillId="0" borderId="86" xfId="1" applyFont="1" applyBorder="1" applyAlignment="1" applyProtection="1">
      <alignment horizontal="center" vertical="top" wrapText="1"/>
    </xf>
    <xf numFmtId="0" fontId="13" fillId="0" borderId="82" xfId="1" applyFont="1" applyBorder="1" applyAlignment="1" applyProtection="1">
      <alignment horizontal="center" vertical="top" wrapText="1"/>
    </xf>
    <xf numFmtId="0" fontId="13" fillId="0" borderId="87" xfId="1" applyFont="1" applyBorder="1" applyAlignment="1" applyProtection="1">
      <alignment horizontal="center" vertical="top" wrapText="1"/>
    </xf>
    <xf numFmtId="0" fontId="13" fillId="0" borderId="65" xfId="1" applyFont="1" applyBorder="1" applyAlignment="1" applyProtection="1">
      <alignment horizontal="center" vertical="top" wrapText="1"/>
    </xf>
    <xf numFmtId="0" fontId="13" fillId="0" borderId="0" xfId="1" applyFont="1" applyBorder="1" applyAlignment="1" applyProtection="1">
      <alignment horizontal="center" vertical="top" wrapText="1"/>
    </xf>
    <xf numFmtId="0" fontId="13" fillId="0" borderId="88" xfId="1" applyFont="1" applyBorder="1" applyAlignment="1" applyProtection="1">
      <alignment horizontal="center" vertical="top" wrapText="1"/>
    </xf>
    <xf numFmtId="0" fontId="13" fillId="0" borderId="90" xfId="1" applyFont="1" applyBorder="1" applyAlignment="1" applyProtection="1">
      <alignment horizontal="center" vertical="top" wrapText="1"/>
    </xf>
    <xf numFmtId="0" fontId="13" fillId="0" borderId="20" xfId="1" applyFont="1" applyBorder="1" applyAlignment="1" applyProtection="1">
      <alignment horizontal="center" vertical="top" wrapText="1"/>
    </xf>
    <xf numFmtId="0" fontId="13" fillId="0" borderId="91" xfId="1" applyFont="1" applyBorder="1" applyAlignment="1" applyProtection="1">
      <alignment horizontal="center" vertical="top" wrapText="1"/>
    </xf>
    <xf numFmtId="0" fontId="51" fillId="0" borderId="0" xfId="1" applyFont="1" applyBorder="1" applyAlignment="1" applyProtection="1">
      <alignment horizontal="center" vertical="top" textRotation="255"/>
    </xf>
    <xf numFmtId="0" fontId="51" fillId="0" borderId="20" xfId="1" applyFont="1" applyBorder="1" applyAlignment="1" applyProtection="1">
      <alignment horizontal="center" vertical="top" textRotation="255"/>
    </xf>
    <xf numFmtId="0" fontId="51" fillId="0" borderId="0" xfId="1" applyFont="1" applyBorder="1" applyAlignment="1" applyProtection="1">
      <alignment horizontal="center" vertical="top" textRotation="255" wrapText="1"/>
    </xf>
    <xf numFmtId="0" fontId="51" fillId="0" borderId="22" xfId="1" applyFont="1" applyBorder="1" applyAlignment="1" applyProtection="1">
      <alignment horizontal="center" vertical="top" textRotation="255" wrapText="1"/>
    </xf>
    <xf numFmtId="0" fontId="51" fillId="0" borderId="20" xfId="1" applyFont="1" applyBorder="1" applyAlignment="1" applyProtection="1">
      <alignment horizontal="center" vertical="top" textRotation="255" wrapText="1"/>
    </xf>
    <xf numFmtId="0" fontId="51" fillId="0" borderId="55" xfId="1" applyFont="1" applyBorder="1" applyAlignment="1" applyProtection="1">
      <alignment horizontal="center" vertical="top" textRotation="255" wrapText="1"/>
    </xf>
    <xf numFmtId="0" fontId="52" fillId="0" borderId="82" xfId="1" applyFont="1" applyBorder="1" applyAlignment="1" applyProtection="1">
      <alignment horizontal="center" vertical="top" textRotation="255"/>
    </xf>
    <xf numFmtId="0" fontId="51" fillId="0" borderId="82" xfId="1" applyFont="1" applyBorder="1" applyAlignment="1" applyProtection="1">
      <alignment horizontal="center" vertical="top" textRotation="255"/>
    </xf>
    <xf numFmtId="0" fontId="51" fillId="0" borderId="87" xfId="1" applyFont="1" applyBorder="1" applyAlignment="1" applyProtection="1">
      <alignment horizontal="center" vertical="top" textRotation="255"/>
    </xf>
    <xf numFmtId="0" fontId="51" fillId="0" borderId="88" xfId="1" applyFont="1" applyBorder="1" applyAlignment="1" applyProtection="1">
      <alignment horizontal="center" vertical="top" textRotation="255"/>
    </xf>
    <xf numFmtId="0" fontId="51" fillId="0" borderId="91" xfId="1" applyFont="1" applyBorder="1" applyAlignment="1" applyProtection="1">
      <alignment horizontal="center" vertical="top" textRotation="255"/>
    </xf>
    <xf numFmtId="0" fontId="51" fillId="0" borderId="81" xfId="1" applyFont="1" applyBorder="1" applyAlignment="1" applyProtection="1">
      <alignment horizontal="center" vertical="top" textRotation="255" wrapText="1"/>
    </xf>
    <xf numFmtId="0" fontId="51" fillId="0" borderId="82" xfId="1" applyFont="1" applyBorder="1" applyAlignment="1" applyProtection="1">
      <alignment horizontal="center" vertical="top" textRotation="255" wrapText="1"/>
    </xf>
    <xf numFmtId="0" fontId="51" fillId="0" borderId="85" xfId="1" applyFont="1" applyBorder="1" applyAlignment="1" applyProtection="1">
      <alignment horizontal="center" vertical="top" textRotation="255" wrapText="1"/>
    </xf>
    <xf numFmtId="0" fontId="51" fillId="0" borderId="48" xfId="1" applyFont="1" applyBorder="1" applyAlignment="1" applyProtection="1">
      <alignment horizontal="center" vertical="top" textRotation="255" wrapText="1"/>
    </xf>
    <xf numFmtId="0" fontId="51" fillId="0" borderId="50" xfId="1" applyFont="1" applyBorder="1" applyAlignment="1" applyProtection="1">
      <alignment horizontal="center" vertical="top" textRotation="255" wrapText="1"/>
    </xf>
    <xf numFmtId="0" fontId="58" fillId="0" borderId="11" xfId="1" applyFont="1" applyBorder="1" applyAlignment="1" applyProtection="1">
      <alignment horizontal="center" vertical="center"/>
    </xf>
    <xf numFmtId="0" fontId="58" fillId="0" borderId="75" xfId="1" applyFont="1" applyBorder="1" applyAlignment="1" applyProtection="1">
      <alignment horizontal="center" vertical="center"/>
    </xf>
    <xf numFmtId="0" fontId="58" fillId="0" borderId="12" xfId="1" applyFont="1" applyBorder="1" applyAlignment="1" applyProtection="1">
      <alignment horizontal="center" vertical="center"/>
    </xf>
    <xf numFmtId="0" fontId="58" fillId="0" borderId="10" xfId="1" applyFont="1" applyBorder="1" applyAlignment="1" applyProtection="1">
      <alignment horizontal="center" vertical="center"/>
    </xf>
    <xf numFmtId="0" fontId="5" fillId="0" borderId="79" xfId="1" applyFont="1" applyBorder="1" applyAlignment="1" applyProtection="1">
      <alignment horizontal="left" vertical="center"/>
    </xf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13" fillId="0" borderId="10" xfId="1" applyFont="1" applyBorder="1" applyAlignment="1" applyProtection="1">
      <alignment vertical="center"/>
    </xf>
    <xf numFmtId="0" fontId="13" fillId="0" borderId="11" xfId="1" applyFont="1" applyBorder="1" applyAlignment="1" applyProtection="1">
      <alignment vertical="center"/>
    </xf>
    <xf numFmtId="0" fontId="13" fillId="0" borderId="75" xfId="1" applyFont="1" applyBorder="1" applyAlignment="1" applyProtection="1">
      <alignment vertical="center"/>
    </xf>
    <xf numFmtId="0" fontId="53" fillId="0" borderId="79" xfId="1" applyFont="1" applyBorder="1" applyAlignment="1" applyProtection="1">
      <alignment horizontal="center" vertical="center"/>
    </xf>
    <xf numFmtId="0" fontId="53" fillId="0" borderId="11" xfId="1" applyFont="1" applyBorder="1" applyAlignment="1" applyProtection="1">
      <alignment horizontal="center" vertical="center"/>
    </xf>
    <xf numFmtId="0" fontId="53" fillId="0" borderId="75" xfId="1" applyFont="1" applyBorder="1" applyAlignment="1" applyProtection="1">
      <alignment horizontal="center" vertical="center"/>
    </xf>
    <xf numFmtId="0" fontId="28" fillId="0" borderId="79" xfId="1" applyFont="1" applyBorder="1" applyAlignment="1" applyProtection="1">
      <alignment vertical="center"/>
    </xf>
    <xf numFmtId="0" fontId="27" fillId="0" borderId="11" xfId="1" applyFont="1" applyBorder="1" applyAlignment="1" applyProtection="1">
      <alignment vertical="center"/>
    </xf>
    <xf numFmtId="0" fontId="27" fillId="0" borderId="12" xfId="1" applyFont="1" applyBorder="1" applyAlignment="1" applyProtection="1">
      <alignment vertical="center"/>
    </xf>
    <xf numFmtId="0" fontId="58" fillId="0" borderId="92" xfId="1" applyFont="1" applyBorder="1" applyAlignment="1" applyProtection="1">
      <alignment horizontal="center" vertical="center"/>
    </xf>
    <xf numFmtId="0" fontId="58" fillId="0" borderId="94" xfId="1" applyFont="1" applyBorder="1" applyAlignment="1" applyProtection="1">
      <alignment horizontal="center" vertical="center"/>
    </xf>
    <xf numFmtId="0" fontId="58" fillId="0" borderId="95" xfId="1" applyFont="1" applyBorder="1" applyAlignment="1" applyProtection="1">
      <alignment horizontal="center" vertical="center"/>
    </xf>
    <xf numFmtId="0" fontId="58" fillId="0" borderId="93" xfId="1" applyFont="1" applyBorder="1" applyAlignment="1" applyProtection="1">
      <alignment horizontal="center" vertical="center"/>
    </xf>
    <xf numFmtId="0" fontId="56" fillId="0" borderId="77" xfId="1" applyFont="1" applyBorder="1" applyAlignment="1" applyProtection="1">
      <alignment horizontal="center" vertical="center"/>
    </xf>
    <xf numFmtId="0" fontId="56" fillId="0" borderId="78" xfId="1" applyFont="1" applyBorder="1" applyAlignment="1" applyProtection="1">
      <alignment horizontal="center" vertical="center"/>
    </xf>
    <xf numFmtId="0" fontId="53" fillId="0" borderId="66" xfId="1" applyFont="1" applyBorder="1" applyAlignment="1" applyProtection="1">
      <alignment horizontal="center" vertical="center"/>
    </xf>
    <xf numFmtId="0" fontId="53" fillId="0" borderId="21" xfId="1" applyFont="1" applyBorder="1" applyAlignment="1" applyProtection="1">
      <alignment horizontal="center" vertical="center"/>
    </xf>
    <xf numFmtId="0" fontId="53" fillId="0" borderId="68" xfId="1" applyFont="1" applyBorder="1" applyAlignment="1" applyProtection="1">
      <alignment horizontal="center" vertical="center"/>
    </xf>
    <xf numFmtId="0" fontId="44" fillId="0" borderId="10" xfId="1" applyFont="1" applyBorder="1" applyAlignment="1" applyProtection="1">
      <alignment vertical="center"/>
    </xf>
    <xf numFmtId="0" fontId="44" fillId="0" borderId="11" xfId="1" applyFont="1" applyBorder="1" applyAlignment="1" applyProtection="1">
      <alignment vertical="center"/>
    </xf>
    <xf numFmtId="0" fontId="54" fillId="0" borderId="97" xfId="1" applyFont="1" applyBorder="1" applyAlignment="1" applyProtection="1">
      <alignment vertical="center" wrapText="1"/>
    </xf>
    <xf numFmtId="0" fontId="51" fillId="0" borderId="11" xfId="1" applyFont="1" applyBorder="1" applyAlignment="1" applyProtection="1">
      <alignment vertical="center" wrapText="1"/>
    </xf>
    <xf numFmtId="0" fontId="51" fillId="0" borderId="75" xfId="1" applyFont="1" applyBorder="1" applyAlignment="1" applyProtection="1">
      <alignment vertical="center" wrapText="1"/>
    </xf>
    <xf numFmtId="0" fontId="13" fillId="0" borderId="48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3" fillId="0" borderId="88" xfId="1" applyFont="1" applyBorder="1" applyAlignment="1" applyProtection="1">
      <alignment vertical="center"/>
    </xf>
    <xf numFmtId="0" fontId="83" fillId="0" borderId="1" xfId="0" applyFont="1" applyBorder="1" applyAlignment="1">
      <alignment horizontal="left" vertical="center" indent="1" shrinkToFit="1"/>
    </xf>
    <xf numFmtId="0" fontId="83" fillId="0" borderId="13" xfId="0" applyFont="1" applyBorder="1" applyAlignment="1">
      <alignment horizontal="left" vertical="center" indent="1" shrinkToFit="1"/>
    </xf>
    <xf numFmtId="0" fontId="83" fillId="0" borderId="107" xfId="0" applyFont="1" applyBorder="1" applyAlignment="1">
      <alignment horizontal="left" vertical="center" indent="1" shrinkToFit="1"/>
    </xf>
    <xf numFmtId="0" fontId="80" fillId="0" borderId="0" xfId="0" applyFont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3" fillId="12" borderId="10" xfId="0" applyFont="1" applyFill="1" applyBorder="1" applyAlignment="1">
      <alignment horizontal="left" vertical="center" indent="1" shrinkToFit="1"/>
    </xf>
    <xf numFmtId="0" fontId="83" fillId="12" borderId="11" xfId="0" applyFont="1" applyFill="1" applyBorder="1" applyAlignment="1">
      <alignment horizontal="left" vertical="center" indent="1" shrinkToFit="1"/>
    </xf>
    <xf numFmtId="0" fontId="83" fillId="12" borderId="12" xfId="0" applyFont="1" applyFill="1" applyBorder="1" applyAlignment="1">
      <alignment horizontal="left" vertical="center" indent="1" shrinkToFit="1"/>
    </xf>
    <xf numFmtId="0" fontId="32" fillId="0" borderId="1" xfId="0" applyFont="1" applyBorder="1" applyAlignment="1">
      <alignment horizontal="left" vertical="center" indent="1" shrinkToFit="1"/>
    </xf>
    <xf numFmtId="0" fontId="86" fillId="0" borderId="57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04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130" fillId="0" borderId="0" xfId="0" applyFont="1" applyAlignment="1">
      <alignment horizontal="center" vertical="center"/>
    </xf>
    <xf numFmtId="0" fontId="130" fillId="0" borderId="20" xfId="0" applyFont="1" applyBorder="1" applyAlignment="1">
      <alignment horizontal="center" vertical="center"/>
    </xf>
    <xf numFmtId="0" fontId="83" fillId="12" borderId="1" xfId="0" applyFont="1" applyFill="1" applyBorder="1" applyAlignment="1">
      <alignment horizontal="center" vertical="center" shrinkToFit="1"/>
    </xf>
    <xf numFmtId="0" fontId="126" fillId="3" borderId="1" xfId="0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194">
    <dxf>
      <font>
        <color rgb="FFFF0000"/>
      </font>
      <fill>
        <patternFill patternType="solid">
          <bgColor rgb="FFFFFF00"/>
        </patternFill>
      </fill>
    </dxf>
    <dxf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CCFFFF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alignment horizontal="general" vertical="center" textRotation="0" wrapText="1" indent="0" justifyLastLine="0" shrinkToFit="0" readingOrder="0"/>
    </dxf>
    <dxf>
      <font>
        <b val="0"/>
        <i val="0"/>
        <color theme="0" tint="-0.34998626667073579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CCFF"/>
        </patternFill>
      </fill>
    </dxf>
    <dxf>
      <font>
        <b/>
        <i val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</font>
    </dxf>
    <dxf>
      <font>
        <color rgb="FFFFCCFF"/>
      </font>
      <fill>
        <patternFill>
          <bgColor rgb="FFFFCCFF"/>
        </patternFill>
      </fill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</font>
    </dxf>
    <dxf>
      <font>
        <b/>
        <i val="0"/>
      </font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b/>
        <i val="0"/>
        <strike val="0"/>
      </font>
    </dxf>
    <dxf>
      <font>
        <b/>
        <i val="0"/>
        <strike val="0"/>
      </font>
    </dxf>
    <dxf>
      <font>
        <color rgb="FFCCFFFF"/>
      </font>
      <fill>
        <patternFill>
          <bgColor rgb="FFCCFFFF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</font>
    </dxf>
  </dxfs>
  <tableStyles count="0" defaultTableStyle="TableStyleMedium9" defaultPivotStyle="PivotStyleLight16"/>
  <colors>
    <mruColors>
      <color rgb="FFFFCCFF"/>
      <color rgb="FFCCFFCC"/>
      <color rgb="FF99FF33"/>
      <color rgb="FFCCFFFF"/>
      <color rgb="FF99FF99"/>
      <color rgb="FF00FFFF"/>
      <color rgb="FFFFFFCC"/>
      <color rgb="FF00FFCC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123826</xdr:colOff>
      <xdr:row>30</xdr:row>
      <xdr:rowOff>0</xdr:rowOff>
    </xdr:from>
    <xdr:ext cx="257174" cy="295850"/>
    <xdr:sp macro="" textlink="#REF!">
      <xdr:nvSpPr>
        <xdr:cNvPr id="4" name="テキスト ボックス 3"/>
        <xdr:cNvSpPr txBox="1"/>
      </xdr:nvSpPr>
      <xdr:spPr>
        <a:xfrm>
          <a:off x="3467101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B4866F4-EF6E-4934-B8B1-F58488DA5004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14</xdr:col>
      <xdr:colOff>36513</xdr:colOff>
      <xdr:row>30</xdr:row>
      <xdr:rowOff>0</xdr:rowOff>
    </xdr:from>
    <xdr:ext cx="257174" cy="295850"/>
    <xdr:sp macro="" textlink="#REF!">
      <xdr:nvSpPr>
        <xdr:cNvPr id="5" name="テキスト ボックス 4"/>
        <xdr:cNvSpPr txBox="1"/>
      </xdr:nvSpPr>
      <xdr:spPr>
        <a:xfrm>
          <a:off x="3636963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CCB7D42-81C1-4AC3-8212-60031BC68412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14</xdr:col>
      <xdr:colOff>206375</xdr:colOff>
      <xdr:row>30</xdr:row>
      <xdr:rowOff>0</xdr:rowOff>
    </xdr:from>
    <xdr:ext cx="257174" cy="295850"/>
    <xdr:sp macro="" textlink="#REF!">
      <xdr:nvSpPr>
        <xdr:cNvPr id="6" name="テキスト ボックス 5"/>
        <xdr:cNvSpPr txBox="1"/>
      </xdr:nvSpPr>
      <xdr:spPr>
        <a:xfrm>
          <a:off x="3806825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2DBBCD67-0094-4B33-8D8C-67119D57207B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15</xdr:col>
      <xdr:colOff>119062</xdr:colOff>
      <xdr:row>30</xdr:row>
      <xdr:rowOff>0</xdr:rowOff>
    </xdr:from>
    <xdr:ext cx="257174" cy="295850"/>
    <xdr:sp macro="" textlink="#REF!">
      <xdr:nvSpPr>
        <xdr:cNvPr id="7" name="テキスト ボックス 6"/>
        <xdr:cNvSpPr txBox="1"/>
      </xdr:nvSpPr>
      <xdr:spPr>
        <a:xfrm>
          <a:off x="3976687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D9C1CAA4-42DA-4D14-8937-6223F76CC0DC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16</xdr:col>
      <xdr:colOff>31749</xdr:colOff>
      <xdr:row>30</xdr:row>
      <xdr:rowOff>0</xdr:rowOff>
    </xdr:from>
    <xdr:ext cx="257174" cy="295850"/>
    <xdr:sp macro="" textlink="#REF!">
      <xdr:nvSpPr>
        <xdr:cNvPr id="8" name="テキスト ボックス 7"/>
        <xdr:cNvSpPr txBox="1"/>
      </xdr:nvSpPr>
      <xdr:spPr>
        <a:xfrm>
          <a:off x="4146549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692A88E0-1483-4E26-A649-CFA68667BC60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20</xdr:col>
      <xdr:colOff>209551</xdr:colOff>
      <xdr:row>30</xdr:row>
      <xdr:rowOff>0</xdr:rowOff>
    </xdr:from>
    <xdr:ext cx="257174" cy="295850"/>
    <xdr:sp macro="" textlink="#REF!">
      <xdr:nvSpPr>
        <xdr:cNvPr id="13" name="テキスト ボックス 12"/>
        <xdr:cNvSpPr txBox="1"/>
      </xdr:nvSpPr>
      <xdr:spPr>
        <a:xfrm>
          <a:off x="5353051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B4866F4-EF6E-4934-B8B1-F58488DA5004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21</xdr:col>
      <xdr:colOff>122238</xdr:colOff>
      <xdr:row>30</xdr:row>
      <xdr:rowOff>0</xdr:rowOff>
    </xdr:from>
    <xdr:ext cx="257174" cy="295850"/>
    <xdr:sp macro="" textlink="#REF!">
      <xdr:nvSpPr>
        <xdr:cNvPr id="14" name="テキスト ボックス 13"/>
        <xdr:cNvSpPr txBox="1"/>
      </xdr:nvSpPr>
      <xdr:spPr>
        <a:xfrm>
          <a:off x="5522913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CCB7D42-81C1-4AC3-8212-60031BC68412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22</xdr:col>
      <xdr:colOff>34925</xdr:colOff>
      <xdr:row>30</xdr:row>
      <xdr:rowOff>0</xdr:rowOff>
    </xdr:from>
    <xdr:ext cx="257174" cy="295850"/>
    <xdr:sp macro="" textlink="#REF!">
      <xdr:nvSpPr>
        <xdr:cNvPr id="15" name="テキスト ボックス 14"/>
        <xdr:cNvSpPr txBox="1"/>
      </xdr:nvSpPr>
      <xdr:spPr>
        <a:xfrm>
          <a:off x="5692775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2DBBCD67-0094-4B33-8D8C-67119D57207B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22</xdr:col>
      <xdr:colOff>204787</xdr:colOff>
      <xdr:row>30</xdr:row>
      <xdr:rowOff>0</xdr:rowOff>
    </xdr:from>
    <xdr:ext cx="257174" cy="295850"/>
    <xdr:sp macro="" textlink="#REF!">
      <xdr:nvSpPr>
        <xdr:cNvPr id="16" name="テキスト ボックス 15"/>
        <xdr:cNvSpPr txBox="1"/>
      </xdr:nvSpPr>
      <xdr:spPr>
        <a:xfrm>
          <a:off x="5862637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D9C1CAA4-42DA-4D14-8937-6223F76CC0DC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23</xdr:col>
      <xdr:colOff>117474</xdr:colOff>
      <xdr:row>30</xdr:row>
      <xdr:rowOff>0</xdr:rowOff>
    </xdr:from>
    <xdr:ext cx="257174" cy="295850"/>
    <xdr:sp macro="" textlink="#REF!">
      <xdr:nvSpPr>
        <xdr:cNvPr id="17" name="テキスト ボックス 16"/>
        <xdr:cNvSpPr txBox="1"/>
      </xdr:nvSpPr>
      <xdr:spPr>
        <a:xfrm>
          <a:off x="6032499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692A88E0-1483-4E26-A649-CFA68667BC60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出場団体一覧" displayName="出場団体一覧" ref="A5:H25" totalsRowShown="0" headerRowDxfId="20">
  <autoFilter ref="A5:H25"/>
  <tableColumns count="8">
    <tableColumn id="1" name="出場団体名"/>
    <tableColumn id="7" name="団体名フリガナ"/>
    <tableColumn id="8" name="部門"/>
    <tableColumn id="2" name="関東大会 構成"/>
    <tableColumn id="3" name="関東大会 編成"/>
    <tableColumn id="4" name="引率者上限" dataDxfId="19">
      <calculatedColumnFormula>IF(出場団体一覧[[#This Row],[部門]]="","",VLOOKUP(出場団体一覧[[#This Row],[関東大会 編成]],スタッフ数上限[],2,FALSE))</calculatedColumnFormula>
    </tableColumn>
    <tableColumn id="5" name="補助スタッフ上限" dataDxfId="18">
      <calculatedColumnFormula>IF(出場団体一覧[[#This Row],[部門]]="","",VLOOKUP(出場団体一覧[[#This Row],[関東大会 編成]],スタッフ数上限[],3,FALSE))</calculatedColumnFormula>
    </tableColumn>
    <tableColumn id="6" name="付添合計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スタッフ数上限" displayName="スタッフ数上限" ref="K5:M9" totalsRowShown="0" headerRowDxfId="17">
  <autoFilter ref="K5:M9"/>
  <tableColumns count="3">
    <tableColumn id="1" name="編成"/>
    <tableColumn id="2" name="引率者上限"/>
    <tableColumn id="3" name="補助スタッフ上限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リスト" displayName="リスト" ref="A27:K33" totalsRowShown="0" dataDxfId="16">
  <autoFilter ref="A27:K33"/>
  <tableColumns count="11">
    <tableColumn id="7" name="使用の有無" dataDxfId="15"/>
    <tableColumn id="6" name="連絡先" dataDxfId="14"/>
    <tableColumn id="1" name="音楽著作権使用許諾の有無" dataDxfId="13"/>
    <tableColumn id="2" name="理由" dataDxfId="12"/>
    <tableColumn id="3" name="確認書の有無" dataDxfId="11"/>
    <tableColumn id="4" name="使用料" dataDxfId="10"/>
    <tableColumn id="5" name="写真" dataDxfId="9"/>
    <tableColumn id="8" name="許諾" dataDxfId="8"/>
    <tableColumn id="9" name="預金種目" dataDxfId="7"/>
    <tableColumn id="10" name="部門" dataDxfId="6"/>
    <tableColumn id="11" name="形態" dataDxfId="5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" name="参加費" displayName="参加費" ref="A35:B39" totalsRowShown="0">
  <autoFilter ref="A35:B39"/>
  <tableColumns count="2">
    <tableColumn id="1" name="部門" dataDxfId="4">
      <calculatedColumnFormula>J27</calculatedColumnFormula>
    </tableColumn>
    <tableColumn id="2" name="個人参加費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arching.preview@m-bkanto.org?subject=&#12510;&#12540;&#12481;&#12531;&#12464;&#12503;&#12524;&#12499;&#12517;&#12540;&#12288;&#21442;&#21152;&#30003;&#36796;&#12415;" TargetMode="External"/><Relationship Id="rId1" Type="http://schemas.openxmlformats.org/officeDocument/2006/relationships/hyperlink" Target="mailto:super-marching.kanto@m-bkanto.org?subject=&#38306;&#26481;&#12473;&#12540;&#12497;&#12540;&#12510;&#12540;&#12481;&#12531;&#12464;%20&#20986;&#22580;&#30003;&#36796;&#26360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M59"/>
  <sheetViews>
    <sheetView showGridLines="0" tabSelected="1" workbookViewId="0">
      <selection activeCell="J11" sqref="J11"/>
    </sheetView>
  </sheetViews>
  <sheetFormatPr defaultColWidth="0" defaultRowHeight="16.5" zeroHeight="1"/>
  <cols>
    <col min="1" max="1" width="4.25" style="22" customWidth="1"/>
    <col min="2" max="2" width="2" style="22" customWidth="1"/>
    <col min="3" max="12" width="9.125" style="22" customWidth="1"/>
    <col min="13" max="13" width="0" style="22" hidden="1" customWidth="1"/>
    <col min="14" max="16384" width="9" style="22" hidden="1"/>
  </cols>
  <sheetData>
    <row r="1" spans="1:3" ht="29.25">
      <c r="A1" s="21" t="s">
        <v>566</v>
      </c>
    </row>
    <row r="2" spans="1:3" ht="9" customHeight="1"/>
    <row r="3" spans="1:3" ht="25.5" customHeight="1">
      <c r="A3" s="23" t="s">
        <v>104</v>
      </c>
      <c r="B3" s="22" t="s">
        <v>105</v>
      </c>
    </row>
    <row r="4" spans="1:3" ht="25.5" customHeight="1">
      <c r="A4" s="23"/>
      <c r="B4" s="25" t="s">
        <v>567</v>
      </c>
    </row>
    <row r="5" spans="1:3" ht="4.5" customHeight="1">
      <c r="A5" s="23"/>
    </row>
    <row r="6" spans="1:3" ht="25.5" customHeight="1">
      <c r="A6" s="23" t="s">
        <v>104</v>
      </c>
      <c r="B6" s="22" t="s">
        <v>106</v>
      </c>
    </row>
    <row r="7" spans="1:3" ht="25.5" customHeight="1">
      <c r="B7" s="22" t="s">
        <v>107</v>
      </c>
    </row>
    <row r="8" spans="1:3" ht="25.5" customHeight="1">
      <c r="B8" s="25" t="s">
        <v>557</v>
      </c>
    </row>
    <row r="9" spans="1:3" ht="4.5" customHeight="1"/>
    <row r="10" spans="1:3" ht="25.5" customHeight="1">
      <c r="A10" s="24" t="s">
        <v>108</v>
      </c>
      <c r="B10" s="25" t="s">
        <v>109</v>
      </c>
    </row>
    <row r="11" spans="1:3" ht="18" customHeight="1">
      <c r="A11" s="25"/>
      <c r="B11" s="25"/>
    </row>
    <row r="12" spans="1:3" ht="25.5" customHeight="1">
      <c r="A12" s="25" t="s">
        <v>110</v>
      </c>
    </row>
    <row r="13" spans="1:3" ht="4.5" customHeight="1">
      <c r="A13" s="25"/>
    </row>
    <row r="14" spans="1:3" ht="25.5" customHeight="1">
      <c r="A14" s="22">
        <v>1</v>
      </c>
      <c r="B14" s="22" t="s">
        <v>111</v>
      </c>
      <c r="C14" s="25" t="s">
        <v>112</v>
      </c>
    </row>
    <row r="15" spans="1:3" ht="4.5" customHeight="1">
      <c r="A15" s="25"/>
    </row>
    <row r="16" spans="1:3" ht="25.5" customHeight="1">
      <c r="A16" s="22">
        <v>2</v>
      </c>
      <c r="B16" s="22" t="s">
        <v>111</v>
      </c>
      <c r="C16" s="22" t="s">
        <v>492</v>
      </c>
    </row>
    <row r="17" spans="1:10" ht="4.5" customHeight="1"/>
    <row r="18" spans="1:10" ht="25.5" customHeight="1">
      <c r="A18" s="22">
        <v>3</v>
      </c>
      <c r="B18" s="22" t="s">
        <v>111</v>
      </c>
      <c r="C18" s="22" t="s">
        <v>114</v>
      </c>
    </row>
    <row r="19" spans="1:10" ht="4.5" customHeight="1"/>
    <row r="20" spans="1:10" ht="25.5" customHeight="1">
      <c r="A20" s="22">
        <v>4</v>
      </c>
      <c r="B20" s="22" t="s">
        <v>111</v>
      </c>
      <c r="C20" s="22" t="s">
        <v>493</v>
      </c>
    </row>
    <row r="21" spans="1:10" ht="4.5" customHeight="1"/>
    <row r="22" spans="1:10" ht="25.5" customHeight="1">
      <c r="A22" s="22">
        <v>5</v>
      </c>
      <c r="B22" s="22" t="s">
        <v>111</v>
      </c>
      <c r="C22" s="25" t="s">
        <v>145</v>
      </c>
    </row>
    <row r="23" spans="1:10" ht="25.5" customHeight="1">
      <c r="C23" s="25" t="s">
        <v>147</v>
      </c>
    </row>
    <row r="24" spans="1:10" ht="4.5" customHeight="1"/>
    <row r="25" spans="1:10" ht="25.5" customHeight="1">
      <c r="A25" s="22">
        <v>6</v>
      </c>
      <c r="B25" s="22" t="s">
        <v>111</v>
      </c>
      <c r="C25" s="25" t="s">
        <v>164</v>
      </c>
    </row>
    <row r="26" spans="1:10" ht="25.5" customHeight="1"/>
    <row r="27" spans="1:10" ht="25.5" customHeight="1">
      <c r="A27" s="25" t="s">
        <v>113</v>
      </c>
    </row>
    <row r="28" spans="1:10" ht="25.5" customHeight="1">
      <c r="A28" s="25" t="s">
        <v>146</v>
      </c>
    </row>
    <row r="29" spans="1:10" ht="25.5" customHeight="1" thickBot="1">
      <c r="A29" s="25" t="s">
        <v>163</v>
      </c>
    </row>
    <row r="30" spans="1:10" ht="6" customHeight="1" thickBot="1">
      <c r="A30" s="25"/>
    </row>
    <row r="31" spans="1:10" ht="21" customHeight="1">
      <c r="D31" s="354" t="str">
        <f>"ボールコートマーチング"&amp;選択肢!A2&amp;" 事務局"</f>
        <v>ボールコートマーチング2018 事務局</v>
      </c>
      <c r="E31" s="355"/>
      <c r="F31" s="355"/>
      <c r="G31" s="355"/>
      <c r="H31" s="355"/>
      <c r="I31" s="355"/>
      <c r="J31" s="356"/>
    </row>
    <row r="32" spans="1:10" ht="16.5" customHeight="1">
      <c r="D32" s="360" t="s">
        <v>159</v>
      </c>
      <c r="E32" s="361"/>
      <c r="F32" s="361"/>
      <c r="G32" s="361"/>
      <c r="H32" s="361"/>
      <c r="I32" s="361"/>
      <c r="J32" s="362"/>
    </row>
    <row r="33" spans="4:10" ht="16.5" customHeight="1">
      <c r="D33" s="360" t="s">
        <v>160</v>
      </c>
      <c r="E33" s="361"/>
      <c r="F33" s="361"/>
      <c r="G33" s="361"/>
      <c r="H33" s="361"/>
      <c r="I33" s="361"/>
      <c r="J33" s="362"/>
    </row>
    <row r="34" spans="4:10" ht="16.5" customHeight="1">
      <c r="D34" s="360" t="s">
        <v>161</v>
      </c>
      <c r="E34" s="361"/>
      <c r="F34" s="361"/>
      <c r="G34" s="361"/>
      <c r="H34" s="361"/>
      <c r="I34" s="361"/>
      <c r="J34" s="362"/>
    </row>
    <row r="35" spans="4:10" ht="16.5" customHeight="1">
      <c r="D35" s="360" t="s">
        <v>162</v>
      </c>
      <c r="E35" s="361"/>
      <c r="F35" s="361"/>
      <c r="G35" s="361"/>
      <c r="H35" s="361"/>
      <c r="I35" s="361"/>
      <c r="J35" s="362"/>
    </row>
    <row r="36" spans="4:10" ht="16.5" customHeight="1" thickBot="1">
      <c r="D36" s="357" t="s">
        <v>568</v>
      </c>
      <c r="E36" s="358"/>
      <c r="F36" s="358"/>
      <c r="G36" s="358"/>
      <c r="H36" s="358"/>
      <c r="I36" s="358"/>
      <c r="J36" s="359"/>
    </row>
    <row r="37" spans="4:10" ht="10.5" customHeight="1"/>
    <row r="38" spans="4:10" hidden="1"/>
    <row r="39" spans="4:10" hidden="1"/>
    <row r="40" spans="4:10" hidden="1"/>
    <row r="41" spans="4:10" hidden="1"/>
    <row r="42" spans="4:10" hidden="1"/>
    <row r="43" spans="4:10" hidden="1"/>
    <row r="44" spans="4:10" hidden="1"/>
    <row r="45" spans="4:10" hidden="1"/>
    <row r="46" spans="4:10" hidden="1"/>
    <row r="47" spans="4:10" hidden="1"/>
    <row r="48" spans="4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</sheetData>
  <sheetProtection password="C6B7" sheet="1" objects="1" scenarios="1" selectLockedCells="1"/>
  <mergeCells count="6">
    <mergeCell ref="D31:J31"/>
    <mergeCell ref="D36:J36"/>
    <mergeCell ref="D35:J35"/>
    <mergeCell ref="D34:J34"/>
    <mergeCell ref="D33:J33"/>
    <mergeCell ref="D32:J32"/>
  </mergeCells>
  <phoneticPr fontId="1"/>
  <pageMargins left="0.7" right="0.7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CC"/>
    <pageSetUpPr fitToPage="1"/>
  </sheetPr>
  <dimension ref="A1:CSE909"/>
  <sheetViews>
    <sheetView showGridLines="0" workbookViewId="0">
      <selection activeCell="D29" sqref="D29"/>
    </sheetView>
  </sheetViews>
  <sheetFormatPr defaultColWidth="0" defaultRowHeight="0" customHeight="1" zeroHeight="1"/>
  <cols>
    <col min="1" max="2" width="3.75" style="184" customWidth="1"/>
    <col min="3" max="3" width="7.625" style="184" customWidth="1"/>
    <col min="4" max="4" width="29.125" style="184" customWidth="1"/>
    <col min="5" max="6" width="10.375" style="184" customWidth="1"/>
    <col min="7" max="7" width="38.5" style="244" customWidth="1"/>
    <col min="8" max="8" width="7.625" style="244" customWidth="1"/>
    <col min="9" max="9" width="7.625" style="184" customWidth="1"/>
    <col min="10" max="10" width="14" style="184" customWidth="1"/>
    <col min="11" max="11" width="7.625" style="184" customWidth="1"/>
    <col min="12" max="12" width="7.625" style="183" hidden="1" customWidth="1"/>
    <col min="13" max="22" width="0" style="183" hidden="1" customWidth="1"/>
    <col min="23" max="2527" width="0" style="184" hidden="1" customWidth="1"/>
    <col min="2528" max="16384" width="7.625" style="184" hidden="1"/>
  </cols>
  <sheetData>
    <row r="1" spans="1:22" s="183" customFormat="1" ht="27" customHeight="1">
      <c r="A1" s="176" t="s">
        <v>380</v>
      </c>
      <c r="B1" s="177"/>
      <c r="C1" s="178"/>
      <c r="D1" s="179"/>
      <c r="E1" s="178"/>
      <c r="F1" s="180"/>
      <c r="G1" s="181"/>
      <c r="H1" s="182"/>
      <c r="I1" s="182"/>
      <c r="J1" s="182"/>
      <c r="K1" s="178"/>
      <c r="M1" s="184" t="s">
        <v>381</v>
      </c>
      <c r="N1" s="185">
        <v>0</v>
      </c>
      <c r="O1" s="184" t="s">
        <v>382</v>
      </c>
      <c r="Q1" s="184"/>
    </row>
    <row r="2" spans="1:22" s="183" customFormat="1" ht="4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Q2" s="184"/>
    </row>
    <row r="3" spans="1:22" ht="27" hidden="1" customHeight="1" thickTop="1" thickBot="1">
      <c r="A3" s="178"/>
      <c r="B3" s="178" t="str">
        <f>IF(N1=1,"■ プログラムに構成メンバーの氏名を掲載してよろしいですか？","")</f>
        <v/>
      </c>
      <c r="C3" s="178"/>
      <c r="D3" s="177"/>
      <c r="E3" s="177"/>
      <c r="F3" s="177"/>
      <c r="G3" s="342" t="s">
        <v>25</v>
      </c>
      <c r="H3" s="186"/>
      <c r="I3" s="178"/>
      <c r="J3" s="178"/>
      <c r="K3" s="178"/>
      <c r="L3" s="184"/>
      <c r="M3" s="187" t="s">
        <v>383</v>
      </c>
      <c r="N3" s="187" t="s">
        <v>384</v>
      </c>
      <c r="O3" s="187" t="s">
        <v>385</v>
      </c>
      <c r="P3" s="187" t="s">
        <v>386</v>
      </c>
      <c r="Q3" s="184"/>
      <c r="R3" s="184"/>
      <c r="S3" s="184"/>
      <c r="T3" s="184"/>
      <c r="U3" s="184"/>
      <c r="V3" s="184"/>
    </row>
    <row r="4" spans="1:22" ht="17.25" hidden="1" customHeight="1" thickTop="1">
      <c r="A4" s="178"/>
      <c r="B4" s="178"/>
      <c r="C4" s="188" t="s">
        <v>387</v>
      </c>
      <c r="D4" s="177"/>
      <c r="E4" s="177"/>
      <c r="F4" s="177"/>
      <c r="G4" s="177"/>
      <c r="H4" s="177"/>
      <c r="I4" s="178"/>
      <c r="J4" s="178"/>
      <c r="K4" s="178"/>
      <c r="L4" s="184"/>
      <c r="M4" s="189" t="s">
        <v>388</v>
      </c>
      <c r="N4" s="190" t="str">
        <f>IF(N1=0,"",IF(G3=M3,1,IF(G3=N3,2,IF(G3=O3,3,0))))</f>
        <v/>
      </c>
      <c r="O4" s="191"/>
      <c r="P4" s="192"/>
      <c r="Q4" s="184"/>
      <c r="R4" s="184"/>
      <c r="S4" s="184"/>
      <c r="T4" s="184"/>
      <c r="U4" s="184"/>
      <c r="V4" s="184"/>
    </row>
    <row r="5" spans="1:22" ht="17.25" hidden="1" customHeight="1">
      <c r="A5" s="178"/>
      <c r="B5" s="178"/>
      <c r="C5" s="178"/>
      <c r="D5" s="193" t="s">
        <v>389</v>
      </c>
      <c r="E5" s="177"/>
      <c r="F5" s="177"/>
      <c r="G5" s="177"/>
      <c r="H5" s="177"/>
      <c r="I5" s="178"/>
      <c r="J5" s="178"/>
      <c r="K5" s="178"/>
      <c r="L5" s="184"/>
      <c r="M5" s="191"/>
      <c r="N5" s="191"/>
      <c r="O5" s="191"/>
      <c r="P5" s="192"/>
      <c r="Q5" s="184"/>
      <c r="R5" s="184"/>
      <c r="S5" s="184"/>
      <c r="T5" s="184"/>
      <c r="U5" s="184"/>
      <c r="V5" s="184"/>
    </row>
    <row r="6" spans="1:22" ht="17.25" hidden="1" customHeight="1">
      <c r="A6" s="178"/>
      <c r="B6" s="178"/>
      <c r="C6" s="178"/>
      <c r="D6" s="194" t="s">
        <v>390</v>
      </c>
      <c r="E6" s="177"/>
      <c r="F6" s="177"/>
      <c r="G6" s="177"/>
      <c r="H6" s="177"/>
      <c r="I6" s="178"/>
      <c r="J6" s="178"/>
      <c r="K6" s="178"/>
      <c r="L6" s="184"/>
      <c r="M6" s="191"/>
      <c r="N6" s="191"/>
      <c r="O6" s="191"/>
      <c r="P6" s="192"/>
      <c r="Q6" s="184"/>
      <c r="R6" s="184"/>
      <c r="S6" s="184"/>
      <c r="T6" s="184"/>
      <c r="U6" s="184"/>
      <c r="V6" s="184"/>
    </row>
    <row r="7" spans="1:22" ht="17.25" hidden="1" customHeight="1">
      <c r="A7" s="178"/>
      <c r="B7" s="178"/>
      <c r="C7" s="178"/>
      <c r="D7" s="194" t="s">
        <v>391</v>
      </c>
      <c r="E7" s="177"/>
      <c r="F7" s="177"/>
      <c r="G7" s="177"/>
      <c r="H7" s="177"/>
      <c r="I7" s="178"/>
      <c r="J7" s="178"/>
      <c r="K7" s="178"/>
      <c r="L7" s="184"/>
      <c r="M7" s="191"/>
      <c r="N7" s="191"/>
      <c r="O7" s="191"/>
      <c r="P7" s="192"/>
      <c r="Q7" s="184"/>
      <c r="R7" s="184"/>
      <c r="S7" s="184"/>
      <c r="T7" s="184"/>
      <c r="U7" s="184"/>
      <c r="V7" s="184"/>
    </row>
    <row r="8" spans="1:22" ht="17.25" hidden="1" customHeight="1">
      <c r="A8" s="178"/>
      <c r="B8" s="178"/>
      <c r="C8" s="178"/>
      <c r="D8" s="195" t="s">
        <v>392</v>
      </c>
      <c r="E8" s="177"/>
      <c r="F8" s="177"/>
      <c r="G8" s="177"/>
      <c r="H8" s="177"/>
      <c r="I8" s="178"/>
      <c r="J8" s="178"/>
      <c r="K8" s="178"/>
      <c r="L8" s="184"/>
      <c r="M8" s="191"/>
      <c r="N8" s="191"/>
      <c r="O8" s="191"/>
      <c r="P8" s="192"/>
      <c r="Q8" s="184"/>
      <c r="R8" s="184"/>
      <c r="S8" s="184"/>
      <c r="T8" s="184"/>
      <c r="U8" s="184"/>
      <c r="V8" s="184"/>
    </row>
    <row r="9" spans="1:22" ht="16.5" hidden="1" customHeight="1">
      <c r="A9" s="178"/>
      <c r="B9" s="177"/>
      <c r="C9" s="178"/>
      <c r="D9" s="177"/>
      <c r="E9" s="177"/>
      <c r="F9" s="177"/>
      <c r="G9" s="177"/>
      <c r="H9" s="178"/>
      <c r="I9" s="178"/>
      <c r="J9" s="178"/>
      <c r="K9" s="178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</row>
    <row r="10" spans="1:22" ht="27" customHeight="1">
      <c r="A10" s="178"/>
      <c r="B10" s="178" t="str">
        <f>IF(AND($N$1=1,OR($G$3=$O$3,$G$3=$P$3)),N10,M10)</f>
        <v>■ 構成メンバーの氏名・年齢・学年を入力してください。</v>
      </c>
      <c r="C10" s="178"/>
      <c r="D10" s="178"/>
      <c r="E10" s="178"/>
      <c r="F10" s="178"/>
      <c r="G10" s="178"/>
      <c r="H10" s="196"/>
      <c r="I10" s="178"/>
      <c r="J10" s="178"/>
      <c r="K10" s="178"/>
      <c r="L10" s="184"/>
      <c r="M10" s="187" t="s">
        <v>393</v>
      </c>
      <c r="N10" s="187" t="s">
        <v>394</v>
      </c>
      <c r="O10" s="184"/>
      <c r="P10" s="184"/>
      <c r="Q10" s="184"/>
      <c r="R10" s="184"/>
      <c r="S10" s="184"/>
      <c r="T10" s="184"/>
      <c r="U10" s="184"/>
      <c r="V10" s="184"/>
    </row>
    <row r="11" spans="1:22" ht="16.5" customHeight="1">
      <c r="A11" s="178"/>
      <c r="B11" s="178"/>
      <c r="C11" s="197" t="s">
        <v>395</v>
      </c>
      <c r="D11" s="178"/>
      <c r="E11" s="178"/>
      <c r="F11" s="178"/>
      <c r="G11" s="178"/>
      <c r="H11" s="196"/>
      <c r="I11" s="178"/>
      <c r="J11" s="178"/>
      <c r="K11" s="178"/>
      <c r="L11" s="184"/>
      <c r="M11" s="191"/>
      <c r="N11" s="191"/>
      <c r="O11" s="184"/>
      <c r="P11" s="184"/>
      <c r="Q11" s="184"/>
      <c r="R11" s="184"/>
      <c r="S11" s="184"/>
      <c r="T11" s="184"/>
      <c r="U11" s="184"/>
      <c r="V11" s="184"/>
    </row>
    <row r="12" spans="1:22" ht="16.5" customHeight="1">
      <c r="A12" s="178"/>
      <c r="B12" s="178"/>
      <c r="C12" s="178"/>
      <c r="D12" s="198" t="s">
        <v>495</v>
      </c>
      <c r="E12" s="178"/>
      <c r="F12" s="178"/>
      <c r="G12" s="178"/>
      <c r="H12" s="196"/>
      <c r="I12" s="178"/>
      <c r="J12" s="178"/>
      <c r="K12" s="178"/>
      <c r="L12" s="184"/>
      <c r="M12" s="191"/>
      <c r="N12" s="191"/>
      <c r="O12" s="184"/>
      <c r="P12" s="184"/>
      <c r="Q12" s="184"/>
      <c r="R12" s="184"/>
      <c r="S12" s="184"/>
      <c r="T12" s="184"/>
      <c r="U12" s="184"/>
      <c r="V12" s="184"/>
    </row>
    <row r="13" spans="1:22" ht="16.5" customHeight="1">
      <c r="A13" s="178"/>
      <c r="B13" s="178"/>
      <c r="C13" s="178"/>
      <c r="D13" s="195" t="s">
        <v>396</v>
      </c>
      <c r="E13" s="178"/>
      <c r="F13" s="178"/>
      <c r="G13" s="178"/>
      <c r="H13" s="196"/>
      <c r="I13" s="178"/>
      <c r="J13" s="178"/>
      <c r="K13" s="178"/>
      <c r="L13" s="184"/>
      <c r="M13" s="191"/>
      <c r="N13" s="191"/>
      <c r="O13" s="184"/>
      <c r="P13" s="184"/>
      <c r="Q13" s="184"/>
      <c r="R13" s="184"/>
      <c r="S13" s="184"/>
      <c r="T13" s="184"/>
      <c r="U13" s="184"/>
      <c r="V13" s="184"/>
    </row>
    <row r="14" spans="1:22" ht="16.5" customHeight="1">
      <c r="A14" s="178"/>
      <c r="B14" s="178"/>
      <c r="C14" s="178"/>
      <c r="D14" s="195" t="s">
        <v>397</v>
      </c>
      <c r="E14" s="178"/>
      <c r="F14" s="178"/>
      <c r="G14" s="178"/>
      <c r="H14" s="196"/>
      <c r="I14" s="178"/>
      <c r="J14" s="178"/>
      <c r="K14" s="178"/>
      <c r="L14" s="184"/>
      <c r="M14" s="191"/>
      <c r="N14" s="191"/>
      <c r="O14" s="184"/>
      <c r="P14" s="184"/>
      <c r="Q14" s="184"/>
      <c r="R14" s="184"/>
      <c r="S14" s="184"/>
      <c r="T14" s="184"/>
      <c r="U14" s="184"/>
      <c r="V14" s="184"/>
    </row>
    <row r="15" spans="1:22" ht="4.5" customHeight="1" thickBot="1">
      <c r="A15" s="178"/>
      <c r="B15" s="178"/>
      <c r="C15" s="178"/>
      <c r="D15" s="178"/>
      <c r="E15" s="178"/>
      <c r="F15" s="178"/>
      <c r="G15" s="178"/>
      <c r="H15" s="196"/>
      <c r="I15" s="178"/>
      <c r="J15" s="178"/>
      <c r="K15" s="178"/>
      <c r="L15" s="184"/>
      <c r="M15" s="191"/>
      <c r="N15" s="191"/>
      <c r="O15" s="184"/>
      <c r="P15" s="184"/>
      <c r="Q15" s="184"/>
      <c r="R15" s="184"/>
      <c r="S15" s="184"/>
      <c r="T15" s="184"/>
      <c r="U15" s="184"/>
      <c r="V15" s="184"/>
    </row>
    <row r="16" spans="1:22" ht="21" customHeight="1" thickTop="1">
      <c r="A16" s="178"/>
      <c r="B16" s="177"/>
      <c r="C16" s="199" t="s">
        <v>398</v>
      </c>
      <c r="D16" s="200"/>
      <c r="E16" s="200"/>
      <c r="F16" s="200"/>
      <c r="G16" s="200"/>
      <c r="H16" s="201"/>
      <c r="I16" s="200"/>
      <c r="J16" s="202"/>
      <c r="K16" s="178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</row>
    <row r="17" spans="1:37" ht="21" customHeight="1">
      <c r="A17" s="178"/>
      <c r="B17" s="177"/>
      <c r="C17" s="203" t="s">
        <v>399</v>
      </c>
      <c r="D17" s="204"/>
      <c r="E17" s="204"/>
      <c r="F17" s="204"/>
      <c r="G17" s="204"/>
      <c r="H17" s="205"/>
      <c r="I17" s="204"/>
      <c r="J17" s="206"/>
      <c r="K17" s="178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37" ht="21" customHeight="1">
      <c r="A18" s="178"/>
      <c r="B18" s="177"/>
      <c r="C18" s="203" t="s">
        <v>400</v>
      </c>
      <c r="D18" s="204"/>
      <c r="E18" s="204"/>
      <c r="F18" s="204"/>
      <c r="G18" s="204"/>
      <c r="H18" s="205"/>
      <c r="I18" s="204"/>
      <c r="J18" s="206"/>
      <c r="K18" s="178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</row>
    <row r="19" spans="1:37" ht="21" customHeight="1">
      <c r="A19" s="178"/>
      <c r="B19" s="177"/>
      <c r="C19" s="203" t="s">
        <v>401</v>
      </c>
      <c r="D19" s="204"/>
      <c r="E19" s="204"/>
      <c r="F19" s="204"/>
      <c r="G19" s="204"/>
      <c r="H19" s="205"/>
      <c r="I19" s="204"/>
      <c r="J19" s="206"/>
      <c r="K19" s="178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</row>
    <row r="20" spans="1:37" ht="21" customHeight="1">
      <c r="A20" s="178"/>
      <c r="B20" s="177"/>
      <c r="C20" s="203" t="s">
        <v>402</v>
      </c>
      <c r="D20" s="204"/>
      <c r="E20" s="204"/>
      <c r="F20" s="204"/>
      <c r="G20" s="204"/>
      <c r="H20" s="205"/>
      <c r="I20" s="204"/>
      <c r="J20" s="206"/>
      <c r="K20" s="178"/>
      <c r="L20" s="184"/>
      <c r="N20" s="184"/>
      <c r="O20" s="184"/>
      <c r="P20" s="184"/>
      <c r="Q20" s="184"/>
      <c r="R20" s="184"/>
      <c r="S20" s="184"/>
      <c r="T20" s="184"/>
      <c r="U20" s="184"/>
      <c r="V20" s="184"/>
    </row>
    <row r="21" spans="1:37" ht="21" customHeight="1" thickBot="1">
      <c r="A21" s="178"/>
      <c r="B21" s="177"/>
      <c r="C21" s="207" t="s">
        <v>403</v>
      </c>
      <c r="D21" s="208"/>
      <c r="E21" s="208"/>
      <c r="F21" s="208"/>
      <c r="G21" s="208"/>
      <c r="H21" s="209"/>
      <c r="I21" s="208"/>
      <c r="J21" s="210"/>
      <c r="K21" s="178"/>
      <c r="L21" s="184"/>
      <c r="M21" s="187" t="s">
        <v>404</v>
      </c>
      <c r="N21" s="187" t="s">
        <v>405</v>
      </c>
      <c r="O21" s="187" t="s">
        <v>25</v>
      </c>
      <c r="P21" s="184"/>
      <c r="Q21" s="184"/>
      <c r="R21" s="184"/>
      <c r="S21" s="184"/>
      <c r="T21" s="184"/>
      <c r="U21" s="184"/>
      <c r="V21" s="184"/>
    </row>
    <row r="22" spans="1:37" s="212" customFormat="1" ht="18" customHeight="1" thickTop="1">
      <c r="A22" s="211"/>
      <c r="B22" s="211"/>
      <c r="C22" s="211"/>
      <c r="D22" s="211"/>
      <c r="E22" s="211"/>
      <c r="F22" s="211"/>
      <c r="G22" s="196" t="str">
        <f>IF(AND(N1=1,G3=O3),"↓プログラムの掲載を個別に設定してください。","")</f>
        <v/>
      </c>
      <c r="H22" s="196"/>
      <c r="I22" s="211"/>
      <c r="J22" s="211"/>
      <c r="K22" s="211"/>
      <c r="S22" s="213" t="s">
        <v>406</v>
      </c>
      <c r="T22" s="214"/>
      <c r="V22" s="213" t="s">
        <v>407</v>
      </c>
      <c r="AB22" s="212" t="str">
        <f>CONCATENATE(Y24,Z24,AA24,AB24,AC24,AD24,AE24,AF24)</f>
        <v>氏名・年齢・学年が未記入です。</v>
      </c>
      <c r="AK22" s="187" t="s">
        <v>408</v>
      </c>
    </row>
    <row r="23" spans="1:37" s="212" customFormat="1" ht="14.25">
      <c r="A23" s="211"/>
      <c r="B23" s="211"/>
      <c r="C23" s="215"/>
      <c r="D23" s="216" t="s">
        <v>409</v>
      </c>
      <c r="E23" s="216" t="s">
        <v>410</v>
      </c>
      <c r="F23" s="216" t="s">
        <v>411</v>
      </c>
      <c r="G23" s="217" t="str">
        <f>IF(AND(OR($G$3=$O$3,$G$3=$P$3),$N$1=1),"プログラムへの掲載","")</f>
        <v/>
      </c>
      <c r="H23" s="211"/>
      <c r="I23" s="211"/>
      <c r="J23" s="211"/>
      <c r="K23" s="211"/>
      <c r="M23" s="218"/>
      <c r="N23" s="218" t="s">
        <v>412</v>
      </c>
      <c r="O23" s="219"/>
      <c r="P23" s="220" t="s">
        <v>413</v>
      </c>
      <c r="Q23" s="221" t="s">
        <v>414</v>
      </c>
      <c r="R23" s="221" t="s">
        <v>415</v>
      </c>
      <c r="S23" s="221" t="s">
        <v>416</v>
      </c>
      <c r="T23" s="221" t="s">
        <v>417</v>
      </c>
      <c r="U23" s="221" t="s">
        <v>418</v>
      </c>
      <c r="V23" s="221" t="s">
        <v>419</v>
      </c>
      <c r="W23" s="221" t="s">
        <v>420</v>
      </c>
      <c r="X23" s="221" t="s">
        <v>421</v>
      </c>
      <c r="AK23" s="213" t="s">
        <v>422</v>
      </c>
    </row>
    <row r="24" spans="1:37" ht="25.5" customHeight="1">
      <c r="A24" s="178"/>
      <c r="B24" s="178"/>
      <c r="C24" s="222">
        <v>1</v>
      </c>
      <c r="D24" s="225"/>
      <c r="E24" s="223"/>
      <c r="F24" s="224"/>
      <c r="G24" s="343" t="s">
        <v>25</v>
      </c>
      <c r="H24" s="226" t="str">
        <f t="shared" ref="H24:H87" si="0">X24</f>
        <v/>
      </c>
      <c r="I24" s="226"/>
      <c r="J24" s="178"/>
      <c r="K24" s="178"/>
      <c r="M24" s="227"/>
      <c r="N24" s="228">
        <f>COUNTIF($S$24:$S$273,M24)</f>
        <v>0</v>
      </c>
      <c r="O24" s="229"/>
      <c r="P24" s="230" t="str">
        <f>TRIM(SUBSTITUTE(D24," ","　"))</f>
        <v/>
      </c>
      <c r="Q24" s="231" t="str">
        <f>IF(P24="","",1)</f>
        <v/>
      </c>
      <c r="R24" s="231" t="str">
        <f t="shared" ref="R24:R87" si="1">IF(SUBSTITUTE(SUBSTITUTE(E24,"　","")," ","")="","",IF(ISNUMBER(E24),1,2))</f>
        <v/>
      </c>
      <c r="S24" s="231" t="str">
        <f>IF(SUBSTITUTE(SUBSTITUTE($F24,"　","")," ","")="","",IFERROR(VLOOKUP($F24,$M$24:$M$44,1,FALSE),IFERROR(VLOOKUP(IF(AND(LEFT($F24,1)="小",NOT(SUM(COUNTIF($F24,{"*中*","*高*","*大*"})))),"小",IF(AND(LEFT($F24,1)="中",NOT(SUM(COUNTIF($F24,{"*小*","*高*","*大*"})))),"中",IF(AND(LEFT($F24,1)="高",NOT(SUM(COUNTIF($F24,{"*小*","*中*","*大*"})))),"高",IF(AND(LEFT($F24,1)="大",NOT(SUM(COUNTIF($F24,{"*小*","*中*","*高*"})))),"大","NG"))))&amp;MAX(TEXT(MID($F24,{1,2,3,4,5},{1;2;3;4;5;6;7;8;9;10;11;12;13;14;15}),"標準;;0;!0")*1),$M$24:$M$44,1,FALSE),"NG")))</f>
        <v/>
      </c>
      <c r="T24" s="231" t="str">
        <f>IF(OR($N$1=0,U24=0),"",IF(OR($N$4=3,$N$4=0,$N$4=""),IF(G24=$M$21,1,IF(G24=$N$21,2,0)),$N$4))</f>
        <v/>
      </c>
      <c r="U24" s="184">
        <f t="shared" ref="U24:U87" si="2">IF(AND(COUNTBLANK(Q24:S24)=3,OR($N$4=1,$N$4=2,$N$4="",AND(OR($N$4=3,$N$4=0),G24=$O$21))),0,1)</f>
        <v>0</v>
      </c>
      <c r="V24" s="184">
        <v>0</v>
      </c>
      <c r="W24" s="184">
        <f>IF(AND(U24=1,OR(Q24&lt;&gt;1,R24&lt;&gt;1,S24="",S24="NG",T24=0)),1,0)</f>
        <v>0</v>
      </c>
      <c r="X24" s="187" t="str">
        <f t="shared" ref="X24:X87" si="3">IF(V24=1,$V$22,IF(OR(R24=2,S24="NG"),CONCATENATE(AG24,AH24,AI24,AJ24,AK24),IF(U24=0,"",CONCATENATE(Y24,Z24,AA24,AB24,AC24,AD24,AE24,AF24))))</f>
        <v/>
      </c>
      <c r="Y24" s="231" t="str">
        <f t="shared" ref="Y24:Y87" si="4">IF(Q24="",$D$23,"")</f>
        <v>氏名</v>
      </c>
      <c r="Z24" s="231" t="str">
        <f>IF(OR(Y24="",AND(AA24="",AC24="",AE24="")),"","・")</f>
        <v>・</v>
      </c>
      <c r="AA24" s="231" t="str">
        <f t="shared" ref="AA24:AA87" si="5">IF(R24="",$E$23,"")</f>
        <v>年齢</v>
      </c>
      <c r="AB24" s="231" t="str">
        <f>IF(OR(AA24="",AND(AC24="",AE24="")),"","・")</f>
        <v>・</v>
      </c>
      <c r="AC24" s="231" t="str">
        <f t="shared" ref="AC24:AC87" si="6">IF(S24="",$F$23,"")</f>
        <v>学年</v>
      </c>
      <c r="AD24" s="231" t="str">
        <f>IF(OR(AC24="",AE24=""),"","・")</f>
        <v/>
      </c>
      <c r="AE24" s="231" t="str">
        <f t="shared" ref="AE24:AE87" si="7">IF(AND($N$1=1,OR($G$3=$O$3,$G$3=$P$3),OR(G24="",G24=$O$21)),"プログラム掲載の有無","")</f>
        <v/>
      </c>
      <c r="AF24" s="231" t="str">
        <f>IF(COUNTBLANK(Y24:AE24)=7,"","が未記入です。")</f>
        <v>が未記入です。</v>
      </c>
      <c r="AG24" s="231" t="str">
        <f t="shared" ref="AG24:AG87" si="8">IF(R24=2,$E$23,"")</f>
        <v/>
      </c>
      <c r="AH24" s="231" t="str">
        <f>IF(OR(AG24="",AI24=""),"","・")</f>
        <v/>
      </c>
      <c r="AI24" s="231" t="str">
        <f>IF(S24="NG",$F$23,"")</f>
        <v/>
      </c>
      <c r="AJ24" s="231" t="str">
        <f>IF(COUNTBLANK(AG24:AI24)=3,"","が判別できません。")</f>
        <v/>
      </c>
      <c r="AK24" s="231" t="str">
        <f t="shared" ref="AK24:AK87" si="9">IF(AND(AG24&lt;&gt;"",AI24=""),$AK$22,IF(AND(AG24="",AI24&lt;&gt;""),$AK$23,""))</f>
        <v/>
      </c>
    </row>
    <row r="25" spans="1:37" ht="25.5" customHeight="1">
      <c r="A25" s="178"/>
      <c r="B25" s="178"/>
      <c r="C25" s="222">
        <v>2</v>
      </c>
      <c r="D25" s="225"/>
      <c r="E25" s="223"/>
      <c r="F25" s="224"/>
      <c r="G25" s="343" t="s">
        <v>25</v>
      </c>
      <c r="H25" s="226" t="str">
        <f t="shared" si="0"/>
        <v/>
      </c>
      <c r="I25" s="226"/>
      <c r="J25" s="178"/>
      <c r="K25" s="278"/>
      <c r="M25" s="227" t="s">
        <v>424</v>
      </c>
      <c r="N25" s="228">
        <f t="shared" ref="N25:N44" si="10">COUNTIF($S$24:$S$273,M25)</f>
        <v>0</v>
      </c>
      <c r="O25" s="229"/>
      <c r="P25" s="230" t="str">
        <f t="shared" ref="P25:P88" si="11">TRIM(SUBSTITUTE(D25," ","　"))</f>
        <v/>
      </c>
      <c r="Q25" s="231" t="str">
        <f t="shared" ref="Q25:Q88" si="12">IF(P25="","",1)</f>
        <v/>
      </c>
      <c r="R25" s="231" t="str">
        <f t="shared" si="1"/>
        <v/>
      </c>
      <c r="S25" s="231" t="str">
        <f>IF(SUBSTITUTE(SUBSTITUTE($F25,"　","")," ","")="","",IFERROR(VLOOKUP($F25,$M$24:$M$44,1,FALSE),IFERROR(VLOOKUP(IF(AND(LEFT($F25,1)="小",NOT(SUM(COUNTIF($F25,{"*中*","*高*","*大*"})))),"小",IF(AND(LEFT($F25,1)="中",NOT(SUM(COUNTIF($F25,{"*小*","*高*","*大*"})))),"中",IF(AND(LEFT($F25,1)="高",NOT(SUM(COUNTIF($F25,{"*小*","*中*","*大*"})))),"高",IF(AND(LEFT($F25,1)="大",NOT(SUM(COUNTIF($F25,{"*小*","*中*","*高*"})))),"大","NG"))))&amp;MAX(TEXT(MID($F25,{1,2,3,4,5},{1;2;3;4;5;6;7;8;9;10;11;12;13;14;15}),"標準;;0;!0")*1),$M$24:$M$44,1,FALSE),"NG")))</f>
        <v/>
      </c>
      <c r="T25" s="231" t="str">
        <f t="shared" ref="T25:T87" si="13">IF(OR($N$1=0,U25=0),"",IF(OR($N$4=3,$N$4=0,$N$4=""),IF(G25=$M$21,1,IF(G25=$N$21,2,0)),$N$4))</f>
        <v/>
      </c>
      <c r="U25" s="184">
        <f t="shared" si="2"/>
        <v>0</v>
      </c>
      <c r="V25" s="184">
        <f>IF(AND(U25=1,U24=0),1,0)</f>
        <v>0</v>
      </c>
      <c r="W25" s="184">
        <f t="shared" ref="W25:W88" si="14">IF(AND(U25=1,OR(Q25&lt;&gt;1,R25&lt;&gt;1,S25="",S25="NG",T25=0)),1,0)</f>
        <v>0</v>
      </c>
      <c r="X25" s="187" t="str">
        <f t="shared" si="3"/>
        <v/>
      </c>
      <c r="Y25" s="231" t="str">
        <f t="shared" si="4"/>
        <v>氏名</v>
      </c>
      <c r="Z25" s="231" t="str">
        <f t="shared" ref="Z25:Z88" si="15">IF(OR(Y25="",AND(AA25="",AC25="",AE25="")),"","・")</f>
        <v>・</v>
      </c>
      <c r="AA25" s="231" t="str">
        <f t="shared" si="5"/>
        <v>年齢</v>
      </c>
      <c r="AB25" s="231" t="str">
        <f t="shared" ref="AB25:AB88" si="16">IF(OR(AA25="",AND(AC25="",AE25="")),"","・")</f>
        <v>・</v>
      </c>
      <c r="AC25" s="231" t="str">
        <f t="shared" si="6"/>
        <v>学年</v>
      </c>
      <c r="AD25" s="231" t="str">
        <f t="shared" ref="AD25:AD88" si="17">IF(OR(AC25="",AE25=""),"","・")</f>
        <v/>
      </c>
      <c r="AE25" s="231" t="str">
        <f t="shared" si="7"/>
        <v/>
      </c>
      <c r="AF25" s="231" t="str">
        <f t="shared" ref="AF25:AF88" si="18">IF(COUNTBLANK(Y25:AE25)=7,"","が未記入です。")</f>
        <v>が未記入です。</v>
      </c>
      <c r="AG25" s="231" t="str">
        <f t="shared" si="8"/>
        <v/>
      </c>
      <c r="AH25" s="231" t="str">
        <f t="shared" ref="AH25:AH88" si="19">IF(OR(AG25="",AI25=""),"","・")</f>
        <v/>
      </c>
      <c r="AI25" s="231" t="str">
        <f t="shared" ref="AI25:AI88" si="20">IF(S25="NG",$F$23,"")</f>
        <v/>
      </c>
      <c r="AJ25" s="231" t="str">
        <f t="shared" ref="AJ25:AJ88" si="21">IF(COUNTBLANK(AG25:AI25)=3,"","が判別できません。")</f>
        <v/>
      </c>
      <c r="AK25" s="231" t="str">
        <f t="shared" si="9"/>
        <v/>
      </c>
    </row>
    <row r="26" spans="1:37" ht="25.5" customHeight="1">
      <c r="A26" s="178"/>
      <c r="B26" s="178"/>
      <c r="C26" s="222">
        <v>3</v>
      </c>
      <c r="D26" s="225"/>
      <c r="E26" s="223"/>
      <c r="F26" s="224"/>
      <c r="G26" s="343" t="s">
        <v>25</v>
      </c>
      <c r="H26" s="226" t="str">
        <f t="shared" si="0"/>
        <v/>
      </c>
      <c r="I26" s="226"/>
      <c r="J26" s="178"/>
      <c r="K26" s="278"/>
      <c r="M26" s="227" t="s">
        <v>425</v>
      </c>
      <c r="N26" s="228">
        <f t="shared" si="10"/>
        <v>0</v>
      </c>
      <c r="O26" s="229"/>
      <c r="P26" s="230" t="str">
        <f t="shared" si="11"/>
        <v/>
      </c>
      <c r="Q26" s="231" t="str">
        <f t="shared" si="12"/>
        <v/>
      </c>
      <c r="R26" s="231" t="str">
        <f t="shared" si="1"/>
        <v/>
      </c>
      <c r="S26" s="231" t="str">
        <f>IF(SUBSTITUTE(SUBSTITUTE($F26,"　","")," ","")="","",IFERROR(VLOOKUP($F26,$M$24:$M$44,1,FALSE),IFERROR(VLOOKUP(IF(AND(LEFT($F26,1)="小",NOT(SUM(COUNTIF($F26,{"*中*","*高*","*大*"})))),"小",IF(AND(LEFT($F26,1)="中",NOT(SUM(COUNTIF($F26,{"*小*","*高*","*大*"})))),"中",IF(AND(LEFT($F26,1)="高",NOT(SUM(COUNTIF($F26,{"*小*","*中*","*大*"})))),"高",IF(AND(LEFT($F26,1)="大",NOT(SUM(COUNTIF($F26,{"*小*","*中*","*高*"})))),"大","NG"))))&amp;MAX(TEXT(MID($F26,{1,2,3,4,5},{1;2;3;4;5;6;7;8;9;10;11;12;13;14;15}),"標準;;0;!0")*1),$M$24:$M$44,1,FALSE),"NG")))</f>
        <v/>
      </c>
      <c r="T26" s="231" t="str">
        <f t="shared" si="13"/>
        <v/>
      </c>
      <c r="U26" s="184">
        <f t="shared" si="2"/>
        <v>0</v>
      </c>
      <c r="V26" s="184">
        <f t="shared" ref="V26:V89" si="22">IF(AND(U26=1,U25=0),1,0)</f>
        <v>0</v>
      </c>
      <c r="W26" s="184">
        <f t="shared" si="14"/>
        <v>0</v>
      </c>
      <c r="X26" s="187" t="str">
        <f t="shared" si="3"/>
        <v/>
      </c>
      <c r="Y26" s="231" t="str">
        <f t="shared" si="4"/>
        <v>氏名</v>
      </c>
      <c r="Z26" s="231" t="str">
        <f t="shared" si="15"/>
        <v>・</v>
      </c>
      <c r="AA26" s="231" t="str">
        <f t="shared" si="5"/>
        <v>年齢</v>
      </c>
      <c r="AB26" s="231" t="str">
        <f t="shared" si="16"/>
        <v>・</v>
      </c>
      <c r="AC26" s="231" t="str">
        <f t="shared" si="6"/>
        <v>学年</v>
      </c>
      <c r="AD26" s="231" t="str">
        <f t="shared" si="17"/>
        <v/>
      </c>
      <c r="AE26" s="231" t="str">
        <f t="shared" si="7"/>
        <v/>
      </c>
      <c r="AF26" s="231" t="str">
        <f t="shared" si="18"/>
        <v>が未記入です。</v>
      </c>
      <c r="AG26" s="231" t="str">
        <f t="shared" si="8"/>
        <v/>
      </c>
      <c r="AH26" s="231" t="str">
        <f t="shared" si="19"/>
        <v/>
      </c>
      <c r="AI26" s="231" t="str">
        <f t="shared" si="20"/>
        <v/>
      </c>
      <c r="AJ26" s="231" t="str">
        <f t="shared" si="21"/>
        <v/>
      </c>
      <c r="AK26" s="231" t="str">
        <f t="shared" si="9"/>
        <v/>
      </c>
    </row>
    <row r="27" spans="1:37" ht="25.5" customHeight="1">
      <c r="A27" s="178"/>
      <c r="B27" s="178"/>
      <c r="C27" s="222">
        <v>4</v>
      </c>
      <c r="D27" s="225"/>
      <c r="E27" s="223"/>
      <c r="F27" s="224"/>
      <c r="G27" s="343" t="s">
        <v>25</v>
      </c>
      <c r="H27" s="226" t="str">
        <f t="shared" si="0"/>
        <v/>
      </c>
      <c r="I27" s="226"/>
      <c r="J27" s="178"/>
      <c r="K27" s="278"/>
      <c r="M27" s="227" t="s">
        <v>426</v>
      </c>
      <c r="N27" s="228">
        <f t="shared" si="10"/>
        <v>0</v>
      </c>
      <c r="O27" s="229"/>
      <c r="P27" s="230" t="str">
        <f t="shared" si="11"/>
        <v/>
      </c>
      <c r="Q27" s="231" t="str">
        <f t="shared" si="12"/>
        <v/>
      </c>
      <c r="R27" s="231" t="str">
        <f t="shared" si="1"/>
        <v/>
      </c>
      <c r="S27" s="231" t="str">
        <f>IF(SUBSTITUTE(SUBSTITUTE($F27,"　","")," ","")="","",IFERROR(VLOOKUP($F27,$M$24:$M$44,1,FALSE),IFERROR(VLOOKUP(IF(AND(LEFT($F27,1)="小",NOT(SUM(COUNTIF($F27,{"*中*","*高*","*大*"})))),"小",IF(AND(LEFT($F27,1)="中",NOT(SUM(COUNTIF($F27,{"*小*","*高*","*大*"})))),"中",IF(AND(LEFT($F27,1)="高",NOT(SUM(COUNTIF($F27,{"*小*","*中*","*大*"})))),"高",IF(AND(LEFT($F27,1)="大",NOT(SUM(COUNTIF($F27,{"*小*","*中*","*高*"})))),"大","NG"))))&amp;MAX(TEXT(MID($F27,{1,2,3,4,5},{1;2;3;4;5;6;7;8;9;10;11;12;13;14;15}),"標準;;0;!0")*1),$M$24:$M$44,1,FALSE),"NG")))</f>
        <v/>
      </c>
      <c r="T27" s="231" t="str">
        <f t="shared" si="13"/>
        <v/>
      </c>
      <c r="U27" s="184">
        <f t="shared" si="2"/>
        <v>0</v>
      </c>
      <c r="V27" s="184">
        <f t="shared" si="22"/>
        <v>0</v>
      </c>
      <c r="W27" s="184">
        <f t="shared" si="14"/>
        <v>0</v>
      </c>
      <c r="X27" s="187" t="str">
        <f t="shared" si="3"/>
        <v/>
      </c>
      <c r="Y27" s="231" t="str">
        <f t="shared" si="4"/>
        <v>氏名</v>
      </c>
      <c r="Z27" s="231" t="str">
        <f t="shared" si="15"/>
        <v>・</v>
      </c>
      <c r="AA27" s="231" t="str">
        <f t="shared" si="5"/>
        <v>年齢</v>
      </c>
      <c r="AB27" s="231" t="str">
        <f t="shared" si="16"/>
        <v>・</v>
      </c>
      <c r="AC27" s="231" t="str">
        <f t="shared" si="6"/>
        <v>学年</v>
      </c>
      <c r="AD27" s="231" t="str">
        <f t="shared" si="17"/>
        <v/>
      </c>
      <c r="AE27" s="231" t="str">
        <f t="shared" si="7"/>
        <v/>
      </c>
      <c r="AF27" s="231" t="str">
        <f t="shared" si="18"/>
        <v>が未記入です。</v>
      </c>
      <c r="AG27" s="231" t="str">
        <f t="shared" si="8"/>
        <v/>
      </c>
      <c r="AH27" s="231" t="str">
        <f t="shared" si="19"/>
        <v/>
      </c>
      <c r="AI27" s="231" t="str">
        <f t="shared" si="20"/>
        <v/>
      </c>
      <c r="AJ27" s="231" t="str">
        <f t="shared" si="21"/>
        <v/>
      </c>
      <c r="AK27" s="231" t="str">
        <f t="shared" si="9"/>
        <v/>
      </c>
    </row>
    <row r="28" spans="1:37" ht="25.5" customHeight="1">
      <c r="A28" s="178"/>
      <c r="B28" s="178"/>
      <c r="C28" s="222">
        <v>5</v>
      </c>
      <c r="D28" s="225"/>
      <c r="E28" s="223"/>
      <c r="F28" s="224"/>
      <c r="G28" s="343" t="s">
        <v>25</v>
      </c>
      <c r="H28" s="226" t="str">
        <f t="shared" si="0"/>
        <v/>
      </c>
      <c r="I28" s="226"/>
      <c r="J28" s="178"/>
      <c r="K28" s="178"/>
      <c r="M28" s="227" t="s">
        <v>423</v>
      </c>
      <c r="N28" s="228">
        <f t="shared" si="10"/>
        <v>0</v>
      </c>
      <c r="O28" s="229"/>
      <c r="P28" s="230" t="str">
        <f t="shared" si="11"/>
        <v/>
      </c>
      <c r="Q28" s="231" t="str">
        <f t="shared" si="12"/>
        <v/>
      </c>
      <c r="R28" s="231" t="str">
        <f t="shared" si="1"/>
        <v/>
      </c>
      <c r="S28" s="231" t="str">
        <f>IF(SUBSTITUTE(SUBSTITUTE($F28,"　","")," ","")="","",IFERROR(VLOOKUP($F28,$M$24:$M$44,1,FALSE),IFERROR(VLOOKUP(IF(AND(LEFT($F28,1)="小",NOT(SUM(COUNTIF($F28,{"*中*","*高*","*大*"})))),"小",IF(AND(LEFT($F28,1)="中",NOT(SUM(COUNTIF($F28,{"*小*","*高*","*大*"})))),"中",IF(AND(LEFT($F28,1)="高",NOT(SUM(COUNTIF($F28,{"*小*","*中*","*大*"})))),"高",IF(AND(LEFT($F28,1)="大",NOT(SUM(COUNTIF($F28,{"*小*","*中*","*高*"})))),"大","NG"))))&amp;MAX(TEXT(MID($F28,{1,2,3,4,5},{1;2;3;4;5;6;7;8;9;10;11;12;13;14;15}),"標準;;0;!0")*1),$M$24:$M$44,1,FALSE),"NG")))</f>
        <v/>
      </c>
      <c r="T28" s="231" t="str">
        <f t="shared" si="13"/>
        <v/>
      </c>
      <c r="U28" s="184">
        <f t="shared" si="2"/>
        <v>0</v>
      </c>
      <c r="V28" s="184">
        <f t="shared" si="22"/>
        <v>0</v>
      </c>
      <c r="W28" s="184">
        <f t="shared" si="14"/>
        <v>0</v>
      </c>
      <c r="X28" s="187" t="str">
        <f t="shared" si="3"/>
        <v/>
      </c>
      <c r="Y28" s="231" t="str">
        <f t="shared" si="4"/>
        <v>氏名</v>
      </c>
      <c r="Z28" s="231" t="str">
        <f t="shared" si="15"/>
        <v>・</v>
      </c>
      <c r="AA28" s="231" t="str">
        <f t="shared" si="5"/>
        <v>年齢</v>
      </c>
      <c r="AB28" s="231" t="str">
        <f t="shared" si="16"/>
        <v>・</v>
      </c>
      <c r="AC28" s="231" t="str">
        <f t="shared" si="6"/>
        <v>学年</v>
      </c>
      <c r="AD28" s="231" t="str">
        <f t="shared" si="17"/>
        <v/>
      </c>
      <c r="AE28" s="231" t="str">
        <f t="shared" si="7"/>
        <v/>
      </c>
      <c r="AF28" s="231" t="str">
        <f t="shared" si="18"/>
        <v>が未記入です。</v>
      </c>
      <c r="AG28" s="231" t="str">
        <f t="shared" si="8"/>
        <v/>
      </c>
      <c r="AH28" s="231" t="str">
        <f t="shared" si="19"/>
        <v/>
      </c>
      <c r="AI28" s="231" t="str">
        <f t="shared" si="20"/>
        <v/>
      </c>
      <c r="AJ28" s="231" t="str">
        <f t="shared" si="21"/>
        <v/>
      </c>
      <c r="AK28" s="231" t="str">
        <f t="shared" si="9"/>
        <v/>
      </c>
    </row>
    <row r="29" spans="1:37" ht="25.5" customHeight="1">
      <c r="A29" s="178"/>
      <c r="B29" s="178"/>
      <c r="C29" s="222">
        <v>6</v>
      </c>
      <c r="D29" s="225"/>
      <c r="E29" s="223"/>
      <c r="F29" s="224"/>
      <c r="G29" s="343" t="s">
        <v>25</v>
      </c>
      <c r="H29" s="226" t="str">
        <f t="shared" si="0"/>
        <v/>
      </c>
      <c r="I29" s="226"/>
      <c r="J29" s="178"/>
      <c r="K29" s="178"/>
      <c r="M29" s="227" t="s">
        <v>427</v>
      </c>
      <c r="N29" s="228">
        <f t="shared" si="10"/>
        <v>0</v>
      </c>
      <c r="O29" s="229"/>
      <c r="P29" s="230" t="str">
        <f t="shared" si="11"/>
        <v/>
      </c>
      <c r="Q29" s="231" t="str">
        <f t="shared" si="12"/>
        <v/>
      </c>
      <c r="R29" s="231" t="str">
        <f t="shared" si="1"/>
        <v/>
      </c>
      <c r="S29" s="231" t="str">
        <f>IF(SUBSTITUTE(SUBSTITUTE($F29,"　","")," ","")="","",IFERROR(VLOOKUP($F29,$M$24:$M$44,1,FALSE),IFERROR(VLOOKUP(IF(AND(LEFT($F29,1)="小",NOT(SUM(COUNTIF($F29,{"*中*","*高*","*大*"})))),"小",IF(AND(LEFT($F29,1)="中",NOT(SUM(COUNTIF($F29,{"*小*","*高*","*大*"})))),"中",IF(AND(LEFT($F29,1)="高",NOT(SUM(COUNTIF($F29,{"*小*","*中*","*大*"})))),"高",IF(AND(LEFT($F29,1)="大",NOT(SUM(COUNTIF($F29,{"*小*","*中*","*高*"})))),"大","NG"))))&amp;MAX(TEXT(MID($F29,{1,2,3,4,5},{1;2;3;4;5;6;7;8;9;10;11;12;13;14;15}),"標準;;0;!0")*1),$M$24:$M$44,1,FALSE),"NG")))</f>
        <v/>
      </c>
      <c r="T29" s="231" t="str">
        <f t="shared" si="13"/>
        <v/>
      </c>
      <c r="U29" s="184">
        <f t="shared" si="2"/>
        <v>0</v>
      </c>
      <c r="V29" s="184">
        <f t="shared" si="22"/>
        <v>0</v>
      </c>
      <c r="W29" s="184">
        <f t="shared" si="14"/>
        <v>0</v>
      </c>
      <c r="X29" s="187" t="str">
        <f t="shared" si="3"/>
        <v/>
      </c>
      <c r="Y29" s="231" t="str">
        <f t="shared" si="4"/>
        <v>氏名</v>
      </c>
      <c r="Z29" s="231" t="str">
        <f t="shared" si="15"/>
        <v>・</v>
      </c>
      <c r="AA29" s="231" t="str">
        <f t="shared" si="5"/>
        <v>年齢</v>
      </c>
      <c r="AB29" s="231" t="str">
        <f t="shared" si="16"/>
        <v>・</v>
      </c>
      <c r="AC29" s="231" t="str">
        <f t="shared" si="6"/>
        <v>学年</v>
      </c>
      <c r="AD29" s="231" t="str">
        <f t="shared" si="17"/>
        <v/>
      </c>
      <c r="AE29" s="231" t="str">
        <f t="shared" si="7"/>
        <v/>
      </c>
      <c r="AF29" s="231" t="str">
        <f t="shared" si="18"/>
        <v>が未記入です。</v>
      </c>
      <c r="AG29" s="231" t="str">
        <f t="shared" si="8"/>
        <v/>
      </c>
      <c r="AH29" s="231" t="str">
        <f t="shared" si="19"/>
        <v/>
      </c>
      <c r="AI29" s="231" t="str">
        <f t="shared" si="20"/>
        <v/>
      </c>
      <c r="AJ29" s="231" t="str">
        <f t="shared" si="21"/>
        <v/>
      </c>
      <c r="AK29" s="231" t="str">
        <f t="shared" si="9"/>
        <v/>
      </c>
    </row>
    <row r="30" spans="1:37" ht="25.5" customHeight="1">
      <c r="A30" s="178"/>
      <c r="B30" s="178"/>
      <c r="C30" s="222">
        <v>7</v>
      </c>
      <c r="D30" s="225"/>
      <c r="E30" s="223"/>
      <c r="F30" s="224"/>
      <c r="G30" s="343" t="s">
        <v>25</v>
      </c>
      <c r="H30" s="226" t="str">
        <f t="shared" si="0"/>
        <v/>
      </c>
      <c r="I30" s="226"/>
      <c r="J30" s="178"/>
      <c r="K30" s="178"/>
      <c r="M30" s="227" t="s">
        <v>428</v>
      </c>
      <c r="N30" s="228">
        <f t="shared" si="10"/>
        <v>0</v>
      </c>
      <c r="O30" s="229"/>
      <c r="P30" s="230" t="str">
        <f t="shared" si="11"/>
        <v/>
      </c>
      <c r="Q30" s="231" t="str">
        <f t="shared" si="12"/>
        <v/>
      </c>
      <c r="R30" s="231" t="str">
        <f t="shared" si="1"/>
        <v/>
      </c>
      <c r="S30" s="231" t="str">
        <f>IF(SUBSTITUTE(SUBSTITUTE($F30,"　","")," ","")="","",IFERROR(VLOOKUP($F30,$M$24:$M$44,1,FALSE),IFERROR(VLOOKUP(IF(AND(LEFT($F30,1)="小",NOT(SUM(COUNTIF($F30,{"*中*","*高*","*大*"})))),"小",IF(AND(LEFT($F30,1)="中",NOT(SUM(COUNTIF($F30,{"*小*","*高*","*大*"})))),"中",IF(AND(LEFT($F30,1)="高",NOT(SUM(COUNTIF($F30,{"*小*","*中*","*大*"})))),"高",IF(AND(LEFT($F30,1)="大",NOT(SUM(COUNTIF($F30,{"*小*","*中*","*高*"})))),"大","NG"))))&amp;MAX(TEXT(MID($F30,{1,2,3,4,5},{1;2;3;4;5;6;7;8;9;10;11;12;13;14;15}),"標準;;0;!0")*1),$M$24:$M$44,1,FALSE),"NG")))</f>
        <v/>
      </c>
      <c r="T30" s="231" t="str">
        <f t="shared" si="13"/>
        <v/>
      </c>
      <c r="U30" s="184">
        <f t="shared" si="2"/>
        <v>0</v>
      </c>
      <c r="V30" s="184">
        <f t="shared" si="22"/>
        <v>0</v>
      </c>
      <c r="W30" s="184">
        <f t="shared" si="14"/>
        <v>0</v>
      </c>
      <c r="X30" s="187" t="str">
        <f t="shared" si="3"/>
        <v/>
      </c>
      <c r="Y30" s="231" t="str">
        <f t="shared" si="4"/>
        <v>氏名</v>
      </c>
      <c r="Z30" s="231" t="str">
        <f t="shared" si="15"/>
        <v>・</v>
      </c>
      <c r="AA30" s="231" t="str">
        <f t="shared" si="5"/>
        <v>年齢</v>
      </c>
      <c r="AB30" s="231" t="str">
        <f t="shared" si="16"/>
        <v>・</v>
      </c>
      <c r="AC30" s="231" t="str">
        <f t="shared" si="6"/>
        <v>学年</v>
      </c>
      <c r="AD30" s="231" t="str">
        <f t="shared" si="17"/>
        <v/>
      </c>
      <c r="AE30" s="231" t="str">
        <f t="shared" si="7"/>
        <v/>
      </c>
      <c r="AF30" s="231" t="str">
        <f t="shared" si="18"/>
        <v>が未記入です。</v>
      </c>
      <c r="AG30" s="231" t="str">
        <f t="shared" si="8"/>
        <v/>
      </c>
      <c r="AH30" s="231" t="str">
        <f t="shared" si="19"/>
        <v/>
      </c>
      <c r="AI30" s="231" t="str">
        <f t="shared" si="20"/>
        <v/>
      </c>
      <c r="AJ30" s="231" t="str">
        <f t="shared" si="21"/>
        <v/>
      </c>
      <c r="AK30" s="231" t="str">
        <f t="shared" si="9"/>
        <v/>
      </c>
    </row>
    <row r="31" spans="1:37" ht="25.5" customHeight="1">
      <c r="A31" s="178"/>
      <c r="B31" s="178"/>
      <c r="C31" s="222">
        <v>8</v>
      </c>
      <c r="D31" s="225"/>
      <c r="E31" s="223"/>
      <c r="F31" s="224"/>
      <c r="G31" s="343" t="s">
        <v>25</v>
      </c>
      <c r="H31" s="226" t="str">
        <f t="shared" si="0"/>
        <v/>
      </c>
      <c r="I31" s="226"/>
      <c r="J31" s="178"/>
      <c r="K31" s="178"/>
      <c r="L31" s="184"/>
      <c r="M31" s="227" t="s">
        <v>429</v>
      </c>
      <c r="N31" s="228">
        <f t="shared" si="10"/>
        <v>0</v>
      </c>
      <c r="O31" s="229"/>
      <c r="P31" s="230" t="str">
        <f t="shared" si="11"/>
        <v/>
      </c>
      <c r="Q31" s="231" t="str">
        <f t="shared" si="12"/>
        <v/>
      </c>
      <c r="R31" s="231" t="str">
        <f t="shared" si="1"/>
        <v/>
      </c>
      <c r="S31" s="231" t="str">
        <f>IF(SUBSTITUTE(SUBSTITUTE($F31,"　","")," ","")="","",IFERROR(VLOOKUP($F31,$M$24:$M$44,1,FALSE),IFERROR(VLOOKUP(IF(AND(LEFT($F31,1)="小",NOT(SUM(COUNTIF($F31,{"*中*","*高*","*大*"})))),"小",IF(AND(LEFT($F31,1)="中",NOT(SUM(COUNTIF($F31,{"*小*","*高*","*大*"})))),"中",IF(AND(LEFT($F31,1)="高",NOT(SUM(COUNTIF($F31,{"*小*","*中*","*大*"})))),"高",IF(AND(LEFT($F31,1)="大",NOT(SUM(COUNTIF($F31,{"*小*","*中*","*高*"})))),"大","NG"))))&amp;MAX(TEXT(MID($F31,{1,2,3,4,5},{1;2;3;4;5;6;7;8;9;10;11;12;13;14;15}),"標準;;0;!0")*1),$M$24:$M$44,1,FALSE),"NG")))</f>
        <v/>
      </c>
      <c r="T31" s="231" t="str">
        <f t="shared" si="13"/>
        <v/>
      </c>
      <c r="U31" s="184">
        <f t="shared" si="2"/>
        <v>0</v>
      </c>
      <c r="V31" s="184">
        <f t="shared" si="22"/>
        <v>0</v>
      </c>
      <c r="W31" s="184">
        <f t="shared" si="14"/>
        <v>0</v>
      </c>
      <c r="X31" s="187" t="str">
        <f t="shared" si="3"/>
        <v/>
      </c>
      <c r="Y31" s="231" t="str">
        <f t="shared" si="4"/>
        <v>氏名</v>
      </c>
      <c r="Z31" s="231" t="str">
        <f t="shared" si="15"/>
        <v>・</v>
      </c>
      <c r="AA31" s="231" t="str">
        <f t="shared" si="5"/>
        <v>年齢</v>
      </c>
      <c r="AB31" s="231" t="str">
        <f t="shared" si="16"/>
        <v>・</v>
      </c>
      <c r="AC31" s="231" t="str">
        <f t="shared" si="6"/>
        <v>学年</v>
      </c>
      <c r="AD31" s="231" t="str">
        <f t="shared" si="17"/>
        <v/>
      </c>
      <c r="AE31" s="231" t="str">
        <f t="shared" si="7"/>
        <v/>
      </c>
      <c r="AF31" s="231" t="str">
        <f t="shared" si="18"/>
        <v>が未記入です。</v>
      </c>
      <c r="AG31" s="231" t="str">
        <f t="shared" si="8"/>
        <v/>
      </c>
      <c r="AH31" s="231" t="str">
        <f t="shared" si="19"/>
        <v/>
      </c>
      <c r="AI31" s="231" t="str">
        <f t="shared" si="20"/>
        <v/>
      </c>
      <c r="AJ31" s="231" t="str">
        <f t="shared" si="21"/>
        <v/>
      </c>
      <c r="AK31" s="231" t="str">
        <f t="shared" si="9"/>
        <v/>
      </c>
    </row>
    <row r="32" spans="1:37" ht="25.5" customHeight="1">
      <c r="A32" s="178"/>
      <c r="B32" s="178"/>
      <c r="C32" s="222">
        <v>9</v>
      </c>
      <c r="D32" s="225"/>
      <c r="E32" s="223"/>
      <c r="F32" s="224"/>
      <c r="G32" s="343" t="s">
        <v>25</v>
      </c>
      <c r="H32" s="226" t="str">
        <f t="shared" si="0"/>
        <v/>
      </c>
      <c r="I32" s="232"/>
      <c r="J32" s="178"/>
      <c r="K32" s="178"/>
      <c r="L32" s="184"/>
      <c r="M32" s="227" t="s">
        <v>430</v>
      </c>
      <c r="N32" s="228">
        <f t="shared" si="10"/>
        <v>0</v>
      </c>
      <c r="O32" s="229"/>
      <c r="P32" s="230" t="str">
        <f t="shared" si="11"/>
        <v/>
      </c>
      <c r="Q32" s="231" t="str">
        <f t="shared" si="12"/>
        <v/>
      </c>
      <c r="R32" s="231" t="str">
        <f t="shared" si="1"/>
        <v/>
      </c>
      <c r="S32" s="231" t="str">
        <f>IF(SUBSTITUTE(SUBSTITUTE($F32,"　","")," ","")="","",IFERROR(VLOOKUP($F32,$M$24:$M$44,1,FALSE),IFERROR(VLOOKUP(IF(AND(LEFT($F32,1)="小",NOT(SUM(COUNTIF($F32,{"*中*","*高*","*大*"})))),"小",IF(AND(LEFT($F32,1)="中",NOT(SUM(COUNTIF($F32,{"*小*","*高*","*大*"})))),"中",IF(AND(LEFT($F32,1)="高",NOT(SUM(COUNTIF($F32,{"*小*","*中*","*大*"})))),"高",IF(AND(LEFT($F32,1)="大",NOT(SUM(COUNTIF($F32,{"*小*","*中*","*高*"})))),"大","NG"))))&amp;MAX(TEXT(MID($F32,{1,2,3,4,5},{1;2;3;4;5;6;7;8;9;10;11;12;13;14;15}),"標準;;0;!0")*1),$M$24:$M$44,1,FALSE),"NG")))</f>
        <v/>
      </c>
      <c r="T32" s="231" t="str">
        <f t="shared" si="13"/>
        <v/>
      </c>
      <c r="U32" s="184">
        <f t="shared" si="2"/>
        <v>0</v>
      </c>
      <c r="V32" s="184">
        <f t="shared" si="22"/>
        <v>0</v>
      </c>
      <c r="W32" s="184">
        <f t="shared" si="14"/>
        <v>0</v>
      </c>
      <c r="X32" s="187" t="str">
        <f t="shared" si="3"/>
        <v/>
      </c>
      <c r="Y32" s="231" t="str">
        <f t="shared" si="4"/>
        <v>氏名</v>
      </c>
      <c r="Z32" s="231" t="str">
        <f t="shared" si="15"/>
        <v>・</v>
      </c>
      <c r="AA32" s="231" t="str">
        <f t="shared" si="5"/>
        <v>年齢</v>
      </c>
      <c r="AB32" s="231" t="str">
        <f t="shared" si="16"/>
        <v>・</v>
      </c>
      <c r="AC32" s="231" t="str">
        <f t="shared" si="6"/>
        <v>学年</v>
      </c>
      <c r="AD32" s="231" t="str">
        <f t="shared" si="17"/>
        <v/>
      </c>
      <c r="AE32" s="231" t="str">
        <f t="shared" si="7"/>
        <v/>
      </c>
      <c r="AF32" s="231" t="str">
        <f t="shared" si="18"/>
        <v>が未記入です。</v>
      </c>
      <c r="AG32" s="231" t="str">
        <f t="shared" si="8"/>
        <v/>
      </c>
      <c r="AH32" s="231" t="str">
        <f t="shared" si="19"/>
        <v/>
      </c>
      <c r="AI32" s="231" t="str">
        <f t="shared" si="20"/>
        <v/>
      </c>
      <c r="AJ32" s="231" t="str">
        <f t="shared" si="21"/>
        <v/>
      </c>
      <c r="AK32" s="231" t="str">
        <f t="shared" si="9"/>
        <v/>
      </c>
    </row>
    <row r="33" spans="1:37" ht="25.5" customHeight="1">
      <c r="A33" s="178"/>
      <c r="B33" s="178"/>
      <c r="C33" s="222">
        <v>10</v>
      </c>
      <c r="D33" s="225"/>
      <c r="E33" s="223"/>
      <c r="F33" s="224"/>
      <c r="G33" s="343" t="s">
        <v>25</v>
      </c>
      <c r="H33" s="226" t="str">
        <f t="shared" si="0"/>
        <v/>
      </c>
      <c r="I33" s="226"/>
      <c r="J33" s="178"/>
      <c r="K33" s="178"/>
      <c r="L33" s="184"/>
      <c r="M33" s="227" t="s">
        <v>431</v>
      </c>
      <c r="N33" s="228">
        <f t="shared" si="10"/>
        <v>0</v>
      </c>
      <c r="O33" s="229"/>
      <c r="P33" s="230" t="str">
        <f t="shared" si="11"/>
        <v/>
      </c>
      <c r="Q33" s="231" t="str">
        <f t="shared" si="12"/>
        <v/>
      </c>
      <c r="R33" s="231" t="str">
        <f t="shared" si="1"/>
        <v/>
      </c>
      <c r="S33" s="231" t="str">
        <f>IF(SUBSTITUTE(SUBSTITUTE($F33,"　","")," ","")="","",IFERROR(VLOOKUP($F33,$M$24:$M$44,1,FALSE),IFERROR(VLOOKUP(IF(AND(LEFT($F33,1)="小",NOT(SUM(COUNTIF($F33,{"*中*","*高*","*大*"})))),"小",IF(AND(LEFT($F33,1)="中",NOT(SUM(COUNTIF($F33,{"*小*","*高*","*大*"})))),"中",IF(AND(LEFT($F33,1)="高",NOT(SUM(COUNTIF($F33,{"*小*","*中*","*大*"})))),"高",IF(AND(LEFT($F33,1)="大",NOT(SUM(COUNTIF($F33,{"*小*","*中*","*高*"})))),"大","NG"))))&amp;MAX(TEXT(MID($F33,{1,2,3,4,5},{1;2;3;4;5;6;7;8;9;10;11;12;13;14;15}),"標準;;0;!0")*1),$M$24:$M$44,1,FALSE),"NG")))</f>
        <v/>
      </c>
      <c r="T33" s="231" t="str">
        <f t="shared" si="13"/>
        <v/>
      </c>
      <c r="U33" s="184">
        <f t="shared" si="2"/>
        <v>0</v>
      </c>
      <c r="V33" s="184">
        <f t="shared" si="22"/>
        <v>0</v>
      </c>
      <c r="W33" s="184">
        <f t="shared" si="14"/>
        <v>0</v>
      </c>
      <c r="X33" s="187" t="str">
        <f t="shared" si="3"/>
        <v/>
      </c>
      <c r="Y33" s="231" t="str">
        <f t="shared" si="4"/>
        <v>氏名</v>
      </c>
      <c r="Z33" s="231" t="str">
        <f t="shared" si="15"/>
        <v>・</v>
      </c>
      <c r="AA33" s="231" t="str">
        <f t="shared" si="5"/>
        <v>年齢</v>
      </c>
      <c r="AB33" s="231" t="str">
        <f t="shared" si="16"/>
        <v>・</v>
      </c>
      <c r="AC33" s="231" t="str">
        <f t="shared" si="6"/>
        <v>学年</v>
      </c>
      <c r="AD33" s="231" t="str">
        <f t="shared" si="17"/>
        <v/>
      </c>
      <c r="AE33" s="231" t="str">
        <f t="shared" si="7"/>
        <v/>
      </c>
      <c r="AF33" s="231" t="str">
        <f t="shared" si="18"/>
        <v>が未記入です。</v>
      </c>
      <c r="AG33" s="231" t="str">
        <f t="shared" si="8"/>
        <v/>
      </c>
      <c r="AH33" s="231" t="str">
        <f t="shared" si="19"/>
        <v/>
      </c>
      <c r="AI33" s="231" t="str">
        <f t="shared" si="20"/>
        <v/>
      </c>
      <c r="AJ33" s="231" t="str">
        <f t="shared" si="21"/>
        <v/>
      </c>
      <c r="AK33" s="231" t="str">
        <f t="shared" si="9"/>
        <v/>
      </c>
    </row>
    <row r="34" spans="1:37" ht="25.5" customHeight="1">
      <c r="A34" s="178"/>
      <c r="B34" s="178"/>
      <c r="C34" s="222">
        <v>11</v>
      </c>
      <c r="D34" s="225"/>
      <c r="E34" s="223"/>
      <c r="F34" s="224"/>
      <c r="G34" s="343" t="s">
        <v>25</v>
      </c>
      <c r="H34" s="226" t="str">
        <f t="shared" si="0"/>
        <v/>
      </c>
      <c r="I34" s="226"/>
      <c r="J34" s="178"/>
      <c r="K34" s="178"/>
      <c r="L34" s="184"/>
      <c r="M34" s="227" t="s">
        <v>432</v>
      </c>
      <c r="N34" s="228">
        <f t="shared" si="10"/>
        <v>0</v>
      </c>
      <c r="O34" s="229"/>
      <c r="P34" s="230" t="str">
        <f t="shared" si="11"/>
        <v/>
      </c>
      <c r="Q34" s="231" t="str">
        <f t="shared" si="12"/>
        <v/>
      </c>
      <c r="R34" s="231" t="str">
        <f t="shared" si="1"/>
        <v/>
      </c>
      <c r="S34" s="231" t="str">
        <f>IF(SUBSTITUTE(SUBSTITUTE($F34,"　","")," ","")="","",IFERROR(VLOOKUP($F34,$M$24:$M$44,1,FALSE),IFERROR(VLOOKUP(IF(AND(LEFT($F34,1)="小",NOT(SUM(COUNTIF($F34,{"*中*","*高*","*大*"})))),"小",IF(AND(LEFT($F34,1)="中",NOT(SUM(COUNTIF($F34,{"*小*","*高*","*大*"})))),"中",IF(AND(LEFT($F34,1)="高",NOT(SUM(COUNTIF($F34,{"*小*","*中*","*大*"})))),"高",IF(AND(LEFT($F34,1)="大",NOT(SUM(COUNTIF($F34,{"*小*","*中*","*高*"})))),"大","NG"))))&amp;MAX(TEXT(MID($F34,{1,2,3,4,5},{1;2;3;4;5;6;7;8;9;10;11;12;13;14;15}),"標準;;0;!0")*1),$M$24:$M$44,1,FALSE),"NG")))</f>
        <v/>
      </c>
      <c r="T34" s="231" t="str">
        <f t="shared" si="13"/>
        <v/>
      </c>
      <c r="U34" s="184">
        <f t="shared" si="2"/>
        <v>0</v>
      </c>
      <c r="V34" s="184">
        <f t="shared" si="22"/>
        <v>0</v>
      </c>
      <c r="W34" s="184">
        <f t="shared" si="14"/>
        <v>0</v>
      </c>
      <c r="X34" s="187" t="str">
        <f t="shared" si="3"/>
        <v/>
      </c>
      <c r="Y34" s="231" t="str">
        <f t="shared" si="4"/>
        <v>氏名</v>
      </c>
      <c r="Z34" s="231" t="str">
        <f t="shared" si="15"/>
        <v>・</v>
      </c>
      <c r="AA34" s="231" t="str">
        <f t="shared" si="5"/>
        <v>年齢</v>
      </c>
      <c r="AB34" s="231" t="str">
        <f t="shared" si="16"/>
        <v>・</v>
      </c>
      <c r="AC34" s="231" t="str">
        <f t="shared" si="6"/>
        <v>学年</v>
      </c>
      <c r="AD34" s="231" t="str">
        <f t="shared" si="17"/>
        <v/>
      </c>
      <c r="AE34" s="231" t="str">
        <f t="shared" si="7"/>
        <v/>
      </c>
      <c r="AF34" s="231" t="str">
        <f t="shared" si="18"/>
        <v>が未記入です。</v>
      </c>
      <c r="AG34" s="231" t="str">
        <f t="shared" si="8"/>
        <v/>
      </c>
      <c r="AH34" s="231" t="str">
        <f t="shared" si="19"/>
        <v/>
      </c>
      <c r="AI34" s="231" t="str">
        <f t="shared" si="20"/>
        <v/>
      </c>
      <c r="AJ34" s="231" t="str">
        <f t="shared" si="21"/>
        <v/>
      </c>
      <c r="AK34" s="231" t="str">
        <f t="shared" si="9"/>
        <v/>
      </c>
    </row>
    <row r="35" spans="1:37" ht="25.5" customHeight="1">
      <c r="A35" s="178"/>
      <c r="B35" s="178"/>
      <c r="C35" s="222">
        <v>12</v>
      </c>
      <c r="D35" s="225"/>
      <c r="E35" s="223"/>
      <c r="F35" s="224"/>
      <c r="G35" s="343" t="s">
        <v>25</v>
      </c>
      <c r="H35" s="226" t="str">
        <f t="shared" si="0"/>
        <v/>
      </c>
      <c r="I35" s="226"/>
      <c r="J35" s="178"/>
      <c r="K35" s="178"/>
      <c r="L35" s="184"/>
      <c r="M35" s="227" t="s">
        <v>433</v>
      </c>
      <c r="N35" s="228">
        <f t="shared" si="10"/>
        <v>0</v>
      </c>
      <c r="O35" s="229"/>
      <c r="P35" s="230" t="str">
        <f t="shared" si="11"/>
        <v/>
      </c>
      <c r="Q35" s="231" t="str">
        <f t="shared" si="12"/>
        <v/>
      </c>
      <c r="R35" s="231" t="str">
        <f t="shared" si="1"/>
        <v/>
      </c>
      <c r="S35" s="231" t="str">
        <f>IF(SUBSTITUTE(SUBSTITUTE($F35,"　","")," ","")="","",IFERROR(VLOOKUP($F35,$M$24:$M$44,1,FALSE),IFERROR(VLOOKUP(IF(AND(LEFT($F35,1)="小",NOT(SUM(COUNTIF($F35,{"*中*","*高*","*大*"})))),"小",IF(AND(LEFT($F35,1)="中",NOT(SUM(COUNTIF($F35,{"*小*","*高*","*大*"})))),"中",IF(AND(LEFT($F35,1)="高",NOT(SUM(COUNTIF($F35,{"*小*","*中*","*大*"})))),"高",IF(AND(LEFT($F35,1)="大",NOT(SUM(COUNTIF($F35,{"*小*","*中*","*高*"})))),"大","NG"))))&amp;MAX(TEXT(MID($F35,{1,2,3,4,5},{1;2;3;4;5;6;7;8;9;10;11;12;13;14;15}),"標準;;0;!0")*1),$M$24:$M$44,1,FALSE),"NG")))</f>
        <v/>
      </c>
      <c r="T35" s="231" t="str">
        <f t="shared" si="13"/>
        <v/>
      </c>
      <c r="U35" s="184">
        <f t="shared" si="2"/>
        <v>0</v>
      </c>
      <c r="V35" s="184">
        <f t="shared" si="22"/>
        <v>0</v>
      </c>
      <c r="W35" s="184">
        <f t="shared" si="14"/>
        <v>0</v>
      </c>
      <c r="X35" s="187" t="str">
        <f t="shared" si="3"/>
        <v/>
      </c>
      <c r="Y35" s="231" t="str">
        <f t="shared" si="4"/>
        <v>氏名</v>
      </c>
      <c r="Z35" s="231" t="str">
        <f t="shared" si="15"/>
        <v>・</v>
      </c>
      <c r="AA35" s="231" t="str">
        <f t="shared" si="5"/>
        <v>年齢</v>
      </c>
      <c r="AB35" s="231" t="str">
        <f t="shared" si="16"/>
        <v>・</v>
      </c>
      <c r="AC35" s="231" t="str">
        <f t="shared" si="6"/>
        <v>学年</v>
      </c>
      <c r="AD35" s="231" t="str">
        <f t="shared" si="17"/>
        <v/>
      </c>
      <c r="AE35" s="231" t="str">
        <f t="shared" si="7"/>
        <v/>
      </c>
      <c r="AF35" s="231" t="str">
        <f t="shared" si="18"/>
        <v>が未記入です。</v>
      </c>
      <c r="AG35" s="231" t="str">
        <f t="shared" si="8"/>
        <v/>
      </c>
      <c r="AH35" s="231" t="str">
        <f t="shared" si="19"/>
        <v/>
      </c>
      <c r="AI35" s="231" t="str">
        <f t="shared" si="20"/>
        <v/>
      </c>
      <c r="AJ35" s="231" t="str">
        <f t="shared" si="21"/>
        <v/>
      </c>
      <c r="AK35" s="231" t="str">
        <f t="shared" si="9"/>
        <v/>
      </c>
    </row>
    <row r="36" spans="1:37" ht="25.5" customHeight="1">
      <c r="A36" s="178"/>
      <c r="B36" s="178"/>
      <c r="C36" s="222">
        <v>13</v>
      </c>
      <c r="D36" s="225"/>
      <c r="E36" s="223"/>
      <c r="F36" s="224"/>
      <c r="G36" s="343" t="s">
        <v>25</v>
      </c>
      <c r="H36" s="226" t="str">
        <f t="shared" si="0"/>
        <v/>
      </c>
      <c r="I36" s="226"/>
      <c r="J36" s="178"/>
      <c r="K36" s="178"/>
      <c r="L36" s="184"/>
      <c r="M36" s="227" t="s">
        <v>434</v>
      </c>
      <c r="N36" s="228">
        <f t="shared" si="10"/>
        <v>0</v>
      </c>
      <c r="O36" s="229"/>
      <c r="P36" s="230" t="str">
        <f t="shared" si="11"/>
        <v/>
      </c>
      <c r="Q36" s="231" t="str">
        <f t="shared" si="12"/>
        <v/>
      </c>
      <c r="R36" s="231" t="str">
        <f t="shared" si="1"/>
        <v/>
      </c>
      <c r="S36" s="231" t="str">
        <f>IF(SUBSTITUTE(SUBSTITUTE($F36,"　","")," ","")="","",IFERROR(VLOOKUP($F36,$M$24:$M$44,1,FALSE),IFERROR(VLOOKUP(IF(AND(LEFT($F36,1)="小",NOT(SUM(COUNTIF($F36,{"*中*","*高*","*大*"})))),"小",IF(AND(LEFT($F36,1)="中",NOT(SUM(COUNTIF($F36,{"*小*","*高*","*大*"})))),"中",IF(AND(LEFT($F36,1)="高",NOT(SUM(COUNTIF($F36,{"*小*","*中*","*大*"})))),"高",IF(AND(LEFT($F36,1)="大",NOT(SUM(COUNTIF($F36,{"*小*","*中*","*高*"})))),"大","NG"))))&amp;MAX(TEXT(MID($F36,{1,2,3,4,5},{1;2;3;4;5;6;7;8;9;10;11;12;13;14;15}),"標準;;0;!0")*1),$M$24:$M$44,1,FALSE),"NG")))</f>
        <v/>
      </c>
      <c r="T36" s="231" t="str">
        <f t="shared" si="13"/>
        <v/>
      </c>
      <c r="U36" s="184">
        <f t="shared" si="2"/>
        <v>0</v>
      </c>
      <c r="V36" s="184">
        <f t="shared" si="22"/>
        <v>0</v>
      </c>
      <c r="W36" s="184">
        <f t="shared" si="14"/>
        <v>0</v>
      </c>
      <c r="X36" s="187" t="str">
        <f t="shared" si="3"/>
        <v/>
      </c>
      <c r="Y36" s="231" t="str">
        <f t="shared" si="4"/>
        <v>氏名</v>
      </c>
      <c r="Z36" s="231" t="str">
        <f t="shared" si="15"/>
        <v>・</v>
      </c>
      <c r="AA36" s="231" t="str">
        <f t="shared" si="5"/>
        <v>年齢</v>
      </c>
      <c r="AB36" s="231" t="str">
        <f t="shared" si="16"/>
        <v>・</v>
      </c>
      <c r="AC36" s="231" t="str">
        <f t="shared" si="6"/>
        <v>学年</v>
      </c>
      <c r="AD36" s="231" t="str">
        <f t="shared" si="17"/>
        <v/>
      </c>
      <c r="AE36" s="231" t="str">
        <f t="shared" si="7"/>
        <v/>
      </c>
      <c r="AF36" s="231" t="str">
        <f t="shared" si="18"/>
        <v>が未記入です。</v>
      </c>
      <c r="AG36" s="231" t="str">
        <f t="shared" si="8"/>
        <v/>
      </c>
      <c r="AH36" s="231" t="str">
        <f t="shared" si="19"/>
        <v/>
      </c>
      <c r="AI36" s="231" t="str">
        <f t="shared" si="20"/>
        <v/>
      </c>
      <c r="AJ36" s="231" t="str">
        <f t="shared" si="21"/>
        <v/>
      </c>
      <c r="AK36" s="231" t="str">
        <f t="shared" si="9"/>
        <v/>
      </c>
    </row>
    <row r="37" spans="1:37" ht="25.5" customHeight="1">
      <c r="A37" s="178"/>
      <c r="B37" s="178"/>
      <c r="C37" s="222">
        <v>14</v>
      </c>
      <c r="D37" s="225"/>
      <c r="E37" s="223"/>
      <c r="F37" s="224"/>
      <c r="G37" s="343" t="s">
        <v>25</v>
      </c>
      <c r="H37" s="226" t="str">
        <f t="shared" si="0"/>
        <v/>
      </c>
      <c r="I37" s="226"/>
      <c r="J37" s="178"/>
      <c r="K37" s="178"/>
      <c r="L37" s="184"/>
      <c r="M37" s="227" t="s">
        <v>435</v>
      </c>
      <c r="N37" s="228">
        <f t="shared" si="10"/>
        <v>0</v>
      </c>
      <c r="O37" s="229"/>
      <c r="P37" s="230" t="str">
        <f t="shared" si="11"/>
        <v/>
      </c>
      <c r="Q37" s="231" t="str">
        <f t="shared" si="12"/>
        <v/>
      </c>
      <c r="R37" s="231" t="str">
        <f t="shared" si="1"/>
        <v/>
      </c>
      <c r="S37" s="231" t="str">
        <f>IF(SUBSTITUTE(SUBSTITUTE($F37,"　","")," ","")="","",IFERROR(VLOOKUP($F37,$M$24:$M$44,1,FALSE),IFERROR(VLOOKUP(IF(AND(LEFT($F37,1)="小",NOT(SUM(COUNTIF($F37,{"*中*","*高*","*大*"})))),"小",IF(AND(LEFT($F37,1)="中",NOT(SUM(COUNTIF($F37,{"*小*","*高*","*大*"})))),"中",IF(AND(LEFT($F37,1)="高",NOT(SUM(COUNTIF($F37,{"*小*","*中*","*大*"})))),"高",IF(AND(LEFT($F37,1)="大",NOT(SUM(COUNTIF($F37,{"*小*","*中*","*高*"})))),"大","NG"))))&amp;MAX(TEXT(MID($F37,{1,2,3,4,5},{1;2;3;4;5;6;7;8;9;10;11;12;13;14;15}),"標準;;0;!0")*1),$M$24:$M$44,1,FALSE),"NG")))</f>
        <v/>
      </c>
      <c r="T37" s="231" t="str">
        <f t="shared" si="13"/>
        <v/>
      </c>
      <c r="U37" s="184">
        <f t="shared" si="2"/>
        <v>0</v>
      </c>
      <c r="V37" s="184">
        <f t="shared" si="22"/>
        <v>0</v>
      </c>
      <c r="W37" s="184">
        <f t="shared" si="14"/>
        <v>0</v>
      </c>
      <c r="X37" s="187" t="str">
        <f t="shared" si="3"/>
        <v/>
      </c>
      <c r="Y37" s="231" t="str">
        <f t="shared" si="4"/>
        <v>氏名</v>
      </c>
      <c r="Z37" s="231" t="str">
        <f t="shared" si="15"/>
        <v>・</v>
      </c>
      <c r="AA37" s="231" t="str">
        <f t="shared" si="5"/>
        <v>年齢</v>
      </c>
      <c r="AB37" s="231" t="str">
        <f t="shared" si="16"/>
        <v>・</v>
      </c>
      <c r="AC37" s="231" t="str">
        <f t="shared" si="6"/>
        <v>学年</v>
      </c>
      <c r="AD37" s="231" t="str">
        <f t="shared" si="17"/>
        <v/>
      </c>
      <c r="AE37" s="231" t="str">
        <f t="shared" si="7"/>
        <v/>
      </c>
      <c r="AF37" s="231" t="str">
        <f t="shared" si="18"/>
        <v>が未記入です。</v>
      </c>
      <c r="AG37" s="231" t="str">
        <f t="shared" si="8"/>
        <v/>
      </c>
      <c r="AH37" s="231" t="str">
        <f t="shared" si="19"/>
        <v/>
      </c>
      <c r="AI37" s="231" t="str">
        <f t="shared" si="20"/>
        <v/>
      </c>
      <c r="AJ37" s="231" t="str">
        <f t="shared" si="21"/>
        <v/>
      </c>
      <c r="AK37" s="231" t="str">
        <f t="shared" si="9"/>
        <v/>
      </c>
    </row>
    <row r="38" spans="1:37" ht="25.5" customHeight="1">
      <c r="A38" s="178"/>
      <c r="B38" s="178"/>
      <c r="C38" s="222">
        <v>15</v>
      </c>
      <c r="D38" s="225"/>
      <c r="E38" s="223"/>
      <c r="F38" s="224"/>
      <c r="G38" s="343" t="s">
        <v>25</v>
      </c>
      <c r="H38" s="226" t="str">
        <f t="shared" si="0"/>
        <v/>
      </c>
      <c r="I38" s="226"/>
      <c r="J38" s="178"/>
      <c r="K38" s="178"/>
      <c r="L38" s="184"/>
      <c r="M38" s="227" t="s">
        <v>436</v>
      </c>
      <c r="N38" s="228">
        <f t="shared" si="10"/>
        <v>0</v>
      </c>
      <c r="O38" s="229"/>
      <c r="P38" s="230" t="str">
        <f t="shared" si="11"/>
        <v/>
      </c>
      <c r="Q38" s="231" t="str">
        <f t="shared" si="12"/>
        <v/>
      </c>
      <c r="R38" s="231" t="str">
        <f t="shared" si="1"/>
        <v/>
      </c>
      <c r="S38" s="231" t="str">
        <f>IF(SUBSTITUTE(SUBSTITUTE($F38,"　","")," ","")="","",IFERROR(VLOOKUP($F38,$M$24:$M$44,1,FALSE),IFERROR(VLOOKUP(IF(AND(LEFT($F38,1)="小",NOT(SUM(COUNTIF($F38,{"*中*","*高*","*大*"})))),"小",IF(AND(LEFT($F38,1)="中",NOT(SUM(COUNTIF($F38,{"*小*","*高*","*大*"})))),"中",IF(AND(LEFT($F38,1)="高",NOT(SUM(COUNTIF($F38,{"*小*","*中*","*大*"})))),"高",IF(AND(LEFT($F38,1)="大",NOT(SUM(COUNTIF($F38,{"*小*","*中*","*高*"})))),"大","NG"))))&amp;MAX(TEXT(MID($F38,{1,2,3,4,5},{1;2;3;4;5;6;7;8;9;10;11;12;13;14;15}),"標準;;0;!0")*1),$M$24:$M$44,1,FALSE),"NG")))</f>
        <v/>
      </c>
      <c r="T38" s="231" t="str">
        <f t="shared" si="13"/>
        <v/>
      </c>
      <c r="U38" s="184">
        <f t="shared" si="2"/>
        <v>0</v>
      </c>
      <c r="V38" s="184">
        <f t="shared" si="22"/>
        <v>0</v>
      </c>
      <c r="W38" s="184">
        <f t="shared" si="14"/>
        <v>0</v>
      </c>
      <c r="X38" s="187" t="str">
        <f t="shared" si="3"/>
        <v/>
      </c>
      <c r="Y38" s="231" t="str">
        <f t="shared" si="4"/>
        <v>氏名</v>
      </c>
      <c r="Z38" s="231" t="str">
        <f t="shared" si="15"/>
        <v>・</v>
      </c>
      <c r="AA38" s="231" t="str">
        <f t="shared" si="5"/>
        <v>年齢</v>
      </c>
      <c r="AB38" s="231" t="str">
        <f t="shared" si="16"/>
        <v>・</v>
      </c>
      <c r="AC38" s="231" t="str">
        <f t="shared" si="6"/>
        <v>学年</v>
      </c>
      <c r="AD38" s="231" t="str">
        <f t="shared" si="17"/>
        <v/>
      </c>
      <c r="AE38" s="231" t="str">
        <f t="shared" si="7"/>
        <v/>
      </c>
      <c r="AF38" s="231" t="str">
        <f t="shared" si="18"/>
        <v>が未記入です。</v>
      </c>
      <c r="AG38" s="231" t="str">
        <f t="shared" si="8"/>
        <v/>
      </c>
      <c r="AH38" s="231" t="str">
        <f t="shared" si="19"/>
        <v/>
      </c>
      <c r="AI38" s="231" t="str">
        <f t="shared" si="20"/>
        <v/>
      </c>
      <c r="AJ38" s="231" t="str">
        <f t="shared" si="21"/>
        <v/>
      </c>
      <c r="AK38" s="231" t="str">
        <f t="shared" si="9"/>
        <v/>
      </c>
    </row>
    <row r="39" spans="1:37" ht="25.5" customHeight="1">
      <c r="A39" s="178"/>
      <c r="B39" s="178"/>
      <c r="C39" s="222">
        <v>16</v>
      </c>
      <c r="D39" s="225"/>
      <c r="E39" s="223"/>
      <c r="F39" s="224"/>
      <c r="G39" s="343" t="s">
        <v>25</v>
      </c>
      <c r="H39" s="226" t="str">
        <f t="shared" si="0"/>
        <v/>
      </c>
      <c r="I39" s="226"/>
      <c r="J39" s="178"/>
      <c r="K39" s="178"/>
      <c r="L39" s="184"/>
      <c r="M39" s="227" t="s">
        <v>437</v>
      </c>
      <c r="N39" s="228">
        <f t="shared" si="10"/>
        <v>0</v>
      </c>
      <c r="O39" s="229"/>
      <c r="P39" s="230" t="str">
        <f t="shared" si="11"/>
        <v/>
      </c>
      <c r="Q39" s="231" t="str">
        <f t="shared" si="12"/>
        <v/>
      </c>
      <c r="R39" s="231" t="str">
        <f t="shared" si="1"/>
        <v/>
      </c>
      <c r="S39" s="231" t="str">
        <f>IF(SUBSTITUTE(SUBSTITUTE($F39,"　","")," ","")="","",IFERROR(VLOOKUP($F39,$M$24:$M$44,1,FALSE),IFERROR(VLOOKUP(IF(AND(LEFT($F39,1)="小",NOT(SUM(COUNTIF($F39,{"*中*","*高*","*大*"})))),"小",IF(AND(LEFT($F39,1)="中",NOT(SUM(COUNTIF($F39,{"*小*","*高*","*大*"})))),"中",IF(AND(LEFT($F39,1)="高",NOT(SUM(COUNTIF($F39,{"*小*","*中*","*大*"})))),"高",IF(AND(LEFT($F39,1)="大",NOT(SUM(COUNTIF($F39,{"*小*","*中*","*高*"})))),"大","NG"))))&amp;MAX(TEXT(MID($F39,{1,2,3,4,5},{1;2;3;4;5;6;7;8;9;10;11;12;13;14;15}),"標準;;0;!0")*1),$M$24:$M$44,1,FALSE),"NG")))</f>
        <v/>
      </c>
      <c r="T39" s="231" t="str">
        <f t="shared" si="13"/>
        <v/>
      </c>
      <c r="U39" s="184">
        <f t="shared" si="2"/>
        <v>0</v>
      </c>
      <c r="V39" s="184">
        <f t="shared" si="22"/>
        <v>0</v>
      </c>
      <c r="W39" s="184">
        <f t="shared" si="14"/>
        <v>0</v>
      </c>
      <c r="X39" s="187" t="str">
        <f t="shared" si="3"/>
        <v/>
      </c>
      <c r="Y39" s="231" t="str">
        <f t="shared" si="4"/>
        <v>氏名</v>
      </c>
      <c r="Z39" s="231" t="str">
        <f t="shared" si="15"/>
        <v>・</v>
      </c>
      <c r="AA39" s="231" t="str">
        <f t="shared" si="5"/>
        <v>年齢</v>
      </c>
      <c r="AB39" s="231" t="str">
        <f t="shared" si="16"/>
        <v>・</v>
      </c>
      <c r="AC39" s="231" t="str">
        <f t="shared" si="6"/>
        <v>学年</v>
      </c>
      <c r="AD39" s="231" t="str">
        <f t="shared" si="17"/>
        <v/>
      </c>
      <c r="AE39" s="231" t="str">
        <f t="shared" si="7"/>
        <v/>
      </c>
      <c r="AF39" s="231" t="str">
        <f t="shared" si="18"/>
        <v>が未記入です。</v>
      </c>
      <c r="AG39" s="231" t="str">
        <f t="shared" si="8"/>
        <v/>
      </c>
      <c r="AH39" s="231" t="str">
        <f t="shared" si="19"/>
        <v/>
      </c>
      <c r="AI39" s="231" t="str">
        <f t="shared" si="20"/>
        <v/>
      </c>
      <c r="AJ39" s="231" t="str">
        <f t="shared" si="21"/>
        <v/>
      </c>
      <c r="AK39" s="231" t="str">
        <f t="shared" si="9"/>
        <v/>
      </c>
    </row>
    <row r="40" spans="1:37" ht="25.5" customHeight="1">
      <c r="A40" s="178"/>
      <c r="B40" s="178"/>
      <c r="C40" s="222">
        <v>17</v>
      </c>
      <c r="D40" s="225"/>
      <c r="E40" s="223"/>
      <c r="F40" s="224"/>
      <c r="G40" s="343" t="s">
        <v>25</v>
      </c>
      <c r="H40" s="226" t="str">
        <f t="shared" si="0"/>
        <v/>
      </c>
      <c r="I40" s="226"/>
      <c r="J40" s="178"/>
      <c r="K40" s="178"/>
      <c r="L40" s="184"/>
      <c r="M40" s="227" t="s">
        <v>438</v>
      </c>
      <c r="N40" s="228">
        <f t="shared" si="10"/>
        <v>0</v>
      </c>
      <c r="O40" s="229"/>
      <c r="P40" s="230" t="str">
        <f t="shared" si="11"/>
        <v/>
      </c>
      <c r="Q40" s="231" t="str">
        <f t="shared" si="12"/>
        <v/>
      </c>
      <c r="R40" s="231" t="str">
        <f t="shared" si="1"/>
        <v/>
      </c>
      <c r="S40" s="231" t="str">
        <f>IF(SUBSTITUTE(SUBSTITUTE($F40,"　","")," ","")="","",IFERROR(VLOOKUP($F40,$M$24:$M$44,1,FALSE),IFERROR(VLOOKUP(IF(AND(LEFT($F40,1)="小",NOT(SUM(COUNTIF($F40,{"*中*","*高*","*大*"})))),"小",IF(AND(LEFT($F40,1)="中",NOT(SUM(COUNTIF($F40,{"*小*","*高*","*大*"})))),"中",IF(AND(LEFT($F40,1)="高",NOT(SUM(COUNTIF($F40,{"*小*","*中*","*大*"})))),"高",IF(AND(LEFT($F40,1)="大",NOT(SUM(COUNTIF($F40,{"*小*","*中*","*高*"})))),"大","NG"))))&amp;MAX(TEXT(MID($F40,{1,2,3,4,5},{1;2;3;4;5;6;7;8;9;10;11;12;13;14;15}),"標準;;0;!0")*1),$M$24:$M$44,1,FALSE),"NG")))</f>
        <v/>
      </c>
      <c r="T40" s="231" t="str">
        <f t="shared" si="13"/>
        <v/>
      </c>
      <c r="U40" s="184">
        <f t="shared" si="2"/>
        <v>0</v>
      </c>
      <c r="V40" s="184">
        <f t="shared" si="22"/>
        <v>0</v>
      </c>
      <c r="W40" s="184">
        <f t="shared" si="14"/>
        <v>0</v>
      </c>
      <c r="X40" s="187" t="str">
        <f t="shared" si="3"/>
        <v/>
      </c>
      <c r="Y40" s="231" t="str">
        <f t="shared" si="4"/>
        <v>氏名</v>
      </c>
      <c r="Z40" s="231" t="str">
        <f t="shared" si="15"/>
        <v>・</v>
      </c>
      <c r="AA40" s="231" t="str">
        <f t="shared" si="5"/>
        <v>年齢</v>
      </c>
      <c r="AB40" s="231" t="str">
        <f t="shared" si="16"/>
        <v>・</v>
      </c>
      <c r="AC40" s="231" t="str">
        <f t="shared" si="6"/>
        <v>学年</v>
      </c>
      <c r="AD40" s="231" t="str">
        <f t="shared" si="17"/>
        <v/>
      </c>
      <c r="AE40" s="231" t="str">
        <f t="shared" si="7"/>
        <v/>
      </c>
      <c r="AF40" s="231" t="str">
        <f t="shared" si="18"/>
        <v>が未記入です。</v>
      </c>
      <c r="AG40" s="231" t="str">
        <f t="shared" si="8"/>
        <v/>
      </c>
      <c r="AH40" s="231" t="str">
        <f t="shared" si="19"/>
        <v/>
      </c>
      <c r="AI40" s="231" t="str">
        <f t="shared" si="20"/>
        <v/>
      </c>
      <c r="AJ40" s="231" t="str">
        <f t="shared" si="21"/>
        <v/>
      </c>
      <c r="AK40" s="231" t="str">
        <f t="shared" si="9"/>
        <v/>
      </c>
    </row>
    <row r="41" spans="1:37" ht="25.5" customHeight="1">
      <c r="A41" s="178"/>
      <c r="B41" s="178"/>
      <c r="C41" s="222">
        <v>18</v>
      </c>
      <c r="D41" s="225"/>
      <c r="E41" s="223"/>
      <c r="F41" s="224"/>
      <c r="G41" s="343" t="s">
        <v>25</v>
      </c>
      <c r="H41" s="226" t="str">
        <f t="shared" si="0"/>
        <v/>
      </c>
      <c r="I41" s="226"/>
      <c r="J41" s="178"/>
      <c r="K41" s="178"/>
      <c r="L41" s="184"/>
      <c r="M41" s="227" t="s">
        <v>439</v>
      </c>
      <c r="N41" s="228">
        <f t="shared" si="10"/>
        <v>0</v>
      </c>
      <c r="O41" s="229"/>
      <c r="P41" s="230" t="str">
        <f t="shared" si="11"/>
        <v/>
      </c>
      <c r="Q41" s="231" t="str">
        <f t="shared" si="12"/>
        <v/>
      </c>
      <c r="R41" s="231" t="str">
        <f t="shared" si="1"/>
        <v/>
      </c>
      <c r="S41" s="231" t="str">
        <f>IF(SUBSTITUTE(SUBSTITUTE($F41,"　","")," ","")="","",IFERROR(VLOOKUP($F41,$M$24:$M$44,1,FALSE),IFERROR(VLOOKUP(IF(AND(LEFT($F41,1)="小",NOT(SUM(COUNTIF($F41,{"*中*","*高*","*大*"})))),"小",IF(AND(LEFT($F41,1)="中",NOT(SUM(COUNTIF($F41,{"*小*","*高*","*大*"})))),"中",IF(AND(LEFT($F41,1)="高",NOT(SUM(COUNTIF($F41,{"*小*","*中*","*大*"})))),"高",IF(AND(LEFT($F41,1)="大",NOT(SUM(COUNTIF($F41,{"*小*","*中*","*高*"})))),"大","NG"))))&amp;MAX(TEXT(MID($F41,{1,2,3,4,5},{1;2;3;4;5;6;7;8;9;10;11;12;13;14;15}),"標準;;0;!0")*1),$M$24:$M$44,1,FALSE),"NG")))</f>
        <v/>
      </c>
      <c r="T41" s="231" t="str">
        <f t="shared" si="13"/>
        <v/>
      </c>
      <c r="U41" s="184">
        <f t="shared" si="2"/>
        <v>0</v>
      </c>
      <c r="V41" s="184">
        <f t="shared" si="22"/>
        <v>0</v>
      </c>
      <c r="W41" s="184">
        <f t="shared" si="14"/>
        <v>0</v>
      </c>
      <c r="X41" s="187" t="str">
        <f t="shared" si="3"/>
        <v/>
      </c>
      <c r="Y41" s="231" t="str">
        <f t="shared" si="4"/>
        <v>氏名</v>
      </c>
      <c r="Z41" s="231" t="str">
        <f t="shared" si="15"/>
        <v>・</v>
      </c>
      <c r="AA41" s="231" t="str">
        <f t="shared" si="5"/>
        <v>年齢</v>
      </c>
      <c r="AB41" s="231" t="str">
        <f t="shared" si="16"/>
        <v>・</v>
      </c>
      <c r="AC41" s="231" t="str">
        <f t="shared" si="6"/>
        <v>学年</v>
      </c>
      <c r="AD41" s="231" t="str">
        <f t="shared" si="17"/>
        <v/>
      </c>
      <c r="AE41" s="231" t="str">
        <f t="shared" si="7"/>
        <v/>
      </c>
      <c r="AF41" s="231" t="str">
        <f t="shared" si="18"/>
        <v>が未記入です。</v>
      </c>
      <c r="AG41" s="231" t="str">
        <f t="shared" si="8"/>
        <v/>
      </c>
      <c r="AH41" s="231" t="str">
        <f t="shared" si="19"/>
        <v/>
      </c>
      <c r="AI41" s="231" t="str">
        <f t="shared" si="20"/>
        <v/>
      </c>
      <c r="AJ41" s="231" t="str">
        <f t="shared" si="21"/>
        <v/>
      </c>
      <c r="AK41" s="231" t="str">
        <f t="shared" si="9"/>
        <v/>
      </c>
    </row>
    <row r="42" spans="1:37" ht="25.5" customHeight="1">
      <c r="A42" s="178"/>
      <c r="B42" s="178"/>
      <c r="C42" s="222">
        <v>19</v>
      </c>
      <c r="D42" s="225"/>
      <c r="E42" s="223"/>
      <c r="F42" s="224"/>
      <c r="G42" s="343" t="s">
        <v>25</v>
      </c>
      <c r="H42" s="226" t="str">
        <f t="shared" si="0"/>
        <v/>
      </c>
      <c r="I42" s="226"/>
      <c r="J42" s="178"/>
      <c r="K42" s="178"/>
      <c r="L42" s="184"/>
      <c r="M42" s="227" t="s">
        <v>440</v>
      </c>
      <c r="N42" s="228">
        <f t="shared" si="10"/>
        <v>0</v>
      </c>
      <c r="O42" s="229"/>
      <c r="P42" s="230" t="str">
        <f t="shared" si="11"/>
        <v/>
      </c>
      <c r="Q42" s="231" t="str">
        <f t="shared" si="12"/>
        <v/>
      </c>
      <c r="R42" s="231" t="str">
        <f t="shared" si="1"/>
        <v/>
      </c>
      <c r="S42" s="231" t="str">
        <f>IF(SUBSTITUTE(SUBSTITUTE($F42,"　","")," ","")="","",IFERROR(VLOOKUP($F42,$M$24:$M$44,1,FALSE),IFERROR(VLOOKUP(IF(AND(LEFT($F42,1)="小",NOT(SUM(COUNTIF($F42,{"*中*","*高*","*大*"})))),"小",IF(AND(LEFT($F42,1)="中",NOT(SUM(COUNTIF($F42,{"*小*","*高*","*大*"})))),"中",IF(AND(LEFT($F42,1)="高",NOT(SUM(COUNTIF($F42,{"*小*","*中*","*大*"})))),"高",IF(AND(LEFT($F42,1)="大",NOT(SUM(COUNTIF($F42,{"*小*","*中*","*高*"})))),"大","NG"))))&amp;MAX(TEXT(MID($F42,{1,2,3,4,5},{1;2;3;4;5;6;7;8;9;10;11;12;13;14;15}),"標準;;0;!0")*1),$M$24:$M$44,1,FALSE),"NG")))</f>
        <v/>
      </c>
      <c r="T42" s="231" t="str">
        <f t="shared" si="13"/>
        <v/>
      </c>
      <c r="U42" s="184">
        <f t="shared" si="2"/>
        <v>0</v>
      </c>
      <c r="V42" s="184">
        <f t="shared" si="22"/>
        <v>0</v>
      </c>
      <c r="W42" s="184">
        <f t="shared" si="14"/>
        <v>0</v>
      </c>
      <c r="X42" s="187" t="str">
        <f t="shared" si="3"/>
        <v/>
      </c>
      <c r="Y42" s="231" t="str">
        <f t="shared" si="4"/>
        <v>氏名</v>
      </c>
      <c r="Z42" s="231" t="str">
        <f t="shared" si="15"/>
        <v>・</v>
      </c>
      <c r="AA42" s="231" t="str">
        <f t="shared" si="5"/>
        <v>年齢</v>
      </c>
      <c r="AB42" s="231" t="str">
        <f t="shared" si="16"/>
        <v>・</v>
      </c>
      <c r="AC42" s="231" t="str">
        <f t="shared" si="6"/>
        <v>学年</v>
      </c>
      <c r="AD42" s="231" t="str">
        <f t="shared" si="17"/>
        <v/>
      </c>
      <c r="AE42" s="231" t="str">
        <f t="shared" si="7"/>
        <v/>
      </c>
      <c r="AF42" s="231" t="str">
        <f t="shared" si="18"/>
        <v>が未記入です。</v>
      </c>
      <c r="AG42" s="231" t="str">
        <f t="shared" si="8"/>
        <v/>
      </c>
      <c r="AH42" s="231" t="str">
        <f t="shared" si="19"/>
        <v/>
      </c>
      <c r="AI42" s="231" t="str">
        <f t="shared" si="20"/>
        <v/>
      </c>
      <c r="AJ42" s="231" t="str">
        <f t="shared" si="21"/>
        <v/>
      </c>
      <c r="AK42" s="231" t="str">
        <f t="shared" si="9"/>
        <v/>
      </c>
    </row>
    <row r="43" spans="1:37" ht="25.5" customHeight="1">
      <c r="A43" s="178"/>
      <c r="B43" s="178"/>
      <c r="C43" s="222">
        <v>20</v>
      </c>
      <c r="D43" s="225"/>
      <c r="E43" s="223"/>
      <c r="F43" s="224"/>
      <c r="G43" s="343" t="s">
        <v>25</v>
      </c>
      <c r="H43" s="226" t="str">
        <f t="shared" si="0"/>
        <v/>
      </c>
      <c r="I43" s="226"/>
      <c r="J43" s="178"/>
      <c r="K43" s="178"/>
      <c r="L43" s="184"/>
      <c r="M43" s="227" t="s">
        <v>441</v>
      </c>
      <c r="N43" s="228">
        <f t="shared" si="10"/>
        <v>0</v>
      </c>
      <c r="O43" s="229"/>
      <c r="P43" s="230" t="str">
        <f t="shared" si="11"/>
        <v/>
      </c>
      <c r="Q43" s="231" t="str">
        <f t="shared" si="12"/>
        <v/>
      </c>
      <c r="R43" s="231" t="str">
        <f t="shared" si="1"/>
        <v/>
      </c>
      <c r="S43" s="231" t="str">
        <f>IF(SUBSTITUTE(SUBSTITUTE($F43,"　","")," ","")="","",IFERROR(VLOOKUP($F43,$M$24:$M$44,1,FALSE),IFERROR(VLOOKUP(IF(AND(LEFT($F43,1)="小",NOT(SUM(COUNTIF($F43,{"*中*","*高*","*大*"})))),"小",IF(AND(LEFT($F43,1)="中",NOT(SUM(COUNTIF($F43,{"*小*","*高*","*大*"})))),"中",IF(AND(LEFT($F43,1)="高",NOT(SUM(COUNTIF($F43,{"*小*","*中*","*大*"})))),"高",IF(AND(LEFT($F43,1)="大",NOT(SUM(COUNTIF($F43,{"*小*","*中*","*高*"})))),"大","NG"))))&amp;MAX(TEXT(MID($F43,{1,2,3,4,5},{1;2;3;4;5;6;7;8;9;10;11;12;13;14;15}),"標準;;0;!0")*1),$M$24:$M$44,1,FALSE),"NG")))</f>
        <v/>
      </c>
      <c r="T43" s="231" t="str">
        <f t="shared" si="13"/>
        <v/>
      </c>
      <c r="U43" s="184">
        <f t="shared" si="2"/>
        <v>0</v>
      </c>
      <c r="V43" s="184">
        <f t="shared" si="22"/>
        <v>0</v>
      </c>
      <c r="W43" s="184">
        <f t="shared" si="14"/>
        <v>0</v>
      </c>
      <c r="X43" s="187" t="str">
        <f t="shared" si="3"/>
        <v/>
      </c>
      <c r="Y43" s="231" t="str">
        <f t="shared" si="4"/>
        <v>氏名</v>
      </c>
      <c r="Z43" s="231" t="str">
        <f t="shared" si="15"/>
        <v>・</v>
      </c>
      <c r="AA43" s="231" t="str">
        <f t="shared" si="5"/>
        <v>年齢</v>
      </c>
      <c r="AB43" s="231" t="str">
        <f t="shared" si="16"/>
        <v>・</v>
      </c>
      <c r="AC43" s="231" t="str">
        <f t="shared" si="6"/>
        <v>学年</v>
      </c>
      <c r="AD43" s="231" t="str">
        <f t="shared" si="17"/>
        <v/>
      </c>
      <c r="AE43" s="231" t="str">
        <f t="shared" si="7"/>
        <v/>
      </c>
      <c r="AF43" s="231" t="str">
        <f t="shared" si="18"/>
        <v>が未記入です。</v>
      </c>
      <c r="AG43" s="231" t="str">
        <f t="shared" si="8"/>
        <v/>
      </c>
      <c r="AH43" s="231" t="str">
        <f t="shared" si="19"/>
        <v/>
      </c>
      <c r="AI43" s="231" t="str">
        <f t="shared" si="20"/>
        <v/>
      </c>
      <c r="AJ43" s="231" t="str">
        <f t="shared" si="21"/>
        <v/>
      </c>
      <c r="AK43" s="231" t="str">
        <f t="shared" si="9"/>
        <v/>
      </c>
    </row>
    <row r="44" spans="1:37" ht="25.5" customHeight="1">
      <c r="A44" s="178"/>
      <c r="B44" s="178"/>
      <c r="C44" s="222">
        <v>21</v>
      </c>
      <c r="D44" s="225"/>
      <c r="E44" s="223"/>
      <c r="F44" s="224"/>
      <c r="G44" s="343" t="s">
        <v>25</v>
      </c>
      <c r="H44" s="226" t="str">
        <f t="shared" si="0"/>
        <v/>
      </c>
      <c r="I44" s="226"/>
      <c r="J44" s="178"/>
      <c r="K44" s="178"/>
      <c r="L44" s="184"/>
      <c r="M44" s="227" t="s">
        <v>442</v>
      </c>
      <c r="N44" s="228">
        <f t="shared" si="10"/>
        <v>0</v>
      </c>
      <c r="O44" s="229"/>
      <c r="P44" s="230" t="str">
        <f t="shared" si="11"/>
        <v/>
      </c>
      <c r="Q44" s="231" t="str">
        <f t="shared" si="12"/>
        <v/>
      </c>
      <c r="R44" s="231" t="str">
        <f t="shared" si="1"/>
        <v/>
      </c>
      <c r="S44" s="231" t="str">
        <f>IF(SUBSTITUTE(SUBSTITUTE($F44,"　","")," ","")="","",IFERROR(VLOOKUP($F44,$M$24:$M$44,1,FALSE),IFERROR(VLOOKUP(IF(AND(LEFT($F44,1)="小",NOT(SUM(COUNTIF($F44,{"*中*","*高*","*大*"})))),"小",IF(AND(LEFT($F44,1)="中",NOT(SUM(COUNTIF($F44,{"*小*","*高*","*大*"})))),"中",IF(AND(LEFT($F44,1)="高",NOT(SUM(COUNTIF($F44,{"*小*","*中*","*大*"})))),"高",IF(AND(LEFT($F44,1)="大",NOT(SUM(COUNTIF($F44,{"*小*","*中*","*高*"})))),"大","NG"))))&amp;MAX(TEXT(MID($F44,{1,2,3,4,5},{1;2;3;4;5;6;7;8;9;10;11;12;13;14;15}),"標準;;0;!0")*1),$M$24:$M$44,1,FALSE),"NG")))</f>
        <v/>
      </c>
      <c r="T44" s="231" t="str">
        <f t="shared" si="13"/>
        <v/>
      </c>
      <c r="U44" s="184">
        <f t="shared" si="2"/>
        <v>0</v>
      </c>
      <c r="V44" s="184">
        <f t="shared" si="22"/>
        <v>0</v>
      </c>
      <c r="W44" s="184">
        <f t="shared" si="14"/>
        <v>0</v>
      </c>
      <c r="X44" s="187" t="str">
        <f t="shared" si="3"/>
        <v/>
      </c>
      <c r="Y44" s="231" t="str">
        <f t="shared" si="4"/>
        <v>氏名</v>
      </c>
      <c r="Z44" s="231" t="str">
        <f t="shared" si="15"/>
        <v>・</v>
      </c>
      <c r="AA44" s="231" t="str">
        <f t="shared" si="5"/>
        <v>年齢</v>
      </c>
      <c r="AB44" s="231" t="str">
        <f t="shared" si="16"/>
        <v>・</v>
      </c>
      <c r="AC44" s="231" t="str">
        <f t="shared" si="6"/>
        <v>学年</v>
      </c>
      <c r="AD44" s="231" t="str">
        <f t="shared" si="17"/>
        <v/>
      </c>
      <c r="AE44" s="231" t="str">
        <f t="shared" si="7"/>
        <v/>
      </c>
      <c r="AF44" s="231" t="str">
        <f t="shared" si="18"/>
        <v>が未記入です。</v>
      </c>
      <c r="AG44" s="231" t="str">
        <f t="shared" si="8"/>
        <v/>
      </c>
      <c r="AH44" s="231" t="str">
        <f t="shared" si="19"/>
        <v/>
      </c>
      <c r="AI44" s="231" t="str">
        <f t="shared" si="20"/>
        <v/>
      </c>
      <c r="AJ44" s="231" t="str">
        <f t="shared" si="21"/>
        <v/>
      </c>
      <c r="AK44" s="231" t="str">
        <f t="shared" si="9"/>
        <v/>
      </c>
    </row>
    <row r="45" spans="1:37" ht="25.5" customHeight="1">
      <c r="A45" s="178"/>
      <c r="B45" s="178"/>
      <c r="C45" s="222">
        <v>22</v>
      </c>
      <c r="D45" s="225"/>
      <c r="E45" s="223"/>
      <c r="F45" s="224"/>
      <c r="G45" s="343" t="s">
        <v>25</v>
      </c>
      <c r="H45" s="226" t="str">
        <f t="shared" si="0"/>
        <v/>
      </c>
      <c r="I45" s="226"/>
      <c r="J45" s="178"/>
      <c r="K45" s="178"/>
      <c r="L45" s="184"/>
      <c r="M45" s="233" t="s">
        <v>443</v>
      </c>
      <c r="N45" s="228">
        <f>N273-SUM(N24:N44)</f>
        <v>0</v>
      </c>
      <c r="O45" s="229"/>
      <c r="P45" s="230" t="str">
        <f t="shared" si="11"/>
        <v/>
      </c>
      <c r="Q45" s="231" t="str">
        <f t="shared" si="12"/>
        <v/>
      </c>
      <c r="R45" s="231" t="str">
        <f t="shared" si="1"/>
        <v/>
      </c>
      <c r="S45" s="231" t="str">
        <f>IF(SUBSTITUTE(SUBSTITUTE($F45,"　","")," ","")="","",IFERROR(VLOOKUP($F45,$M$24:$M$44,1,FALSE),IFERROR(VLOOKUP(IF(AND(LEFT($F45,1)="小",NOT(SUM(COUNTIF($F45,{"*中*","*高*","*大*"})))),"小",IF(AND(LEFT($F45,1)="中",NOT(SUM(COUNTIF($F45,{"*小*","*高*","*大*"})))),"中",IF(AND(LEFT($F45,1)="高",NOT(SUM(COUNTIF($F45,{"*小*","*中*","*大*"})))),"高",IF(AND(LEFT($F45,1)="大",NOT(SUM(COUNTIF($F45,{"*小*","*中*","*高*"})))),"大","NG"))))&amp;MAX(TEXT(MID($F45,{1,2,3,4,5},{1;2;3;4;5;6;7;8;9;10;11;12;13;14;15}),"標準;;0;!0")*1),$M$24:$M$44,1,FALSE),"NG")))</f>
        <v/>
      </c>
      <c r="T45" s="231" t="str">
        <f t="shared" si="13"/>
        <v/>
      </c>
      <c r="U45" s="184">
        <f t="shared" si="2"/>
        <v>0</v>
      </c>
      <c r="V45" s="184">
        <f t="shared" si="22"/>
        <v>0</v>
      </c>
      <c r="W45" s="184">
        <f t="shared" si="14"/>
        <v>0</v>
      </c>
      <c r="X45" s="187" t="str">
        <f t="shared" si="3"/>
        <v/>
      </c>
      <c r="Y45" s="231" t="str">
        <f t="shared" si="4"/>
        <v>氏名</v>
      </c>
      <c r="Z45" s="231" t="str">
        <f t="shared" si="15"/>
        <v>・</v>
      </c>
      <c r="AA45" s="231" t="str">
        <f t="shared" si="5"/>
        <v>年齢</v>
      </c>
      <c r="AB45" s="231" t="str">
        <f t="shared" si="16"/>
        <v>・</v>
      </c>
      <c r="AC45" s="231" t="str">
        <f t="shared" si="6"/>
        <v>学年</v>
      </c>
      <c r="AD45" s="231" t="str">
        <f t="shared" si="17"/>
        <v/>
      </c>
      <c r="AE45" s="231" t="str">
        <f t="shared" si="7"/>
        <v/>
      </c>
      <c r="AF45" s="231" t="str">
        <f t="shared" si="18"/>
        <v>が未記入です。</v>
      </c>
      <c r="AG45" s="231" t="str">
        <f t="shared" si="8"/>
        <v/>
      </c>
      <c r="AH45" s="231" t="str">
        <f t="shared" si="19"/>
        <v/>
      </c>
      <c r="AI45" s="231" t="str">
        <f t="shared" si="20"/>
        <v/>
      </c>
      <c r="AJ45" s="231" t="str">
        <f t="shared" si="21"/>
        <v/>
      </c>
      <c r="AK45" s="231" t="str">
        <f t="shared" si="9"/>
        <v/>
      </c>
    </row>
    <row r="46" spans="1:37" ht="25.5" customHeight="1">
      <c r="A46" s="178"/>
      <c r="B46" s="178"/>
      <c r="C46" s="222">
        <v>23</v>
      </c>
      <c r="D46" s="225"/>
      <c r="E46" s="223"/>
      <c r="F46" s="224"/>
      <c r="G46" s="343" t="s">
        <v>25</v>
      </c>
      <c r="H46" s="226" t="str">
        <f t="shared" si="0"/>
        <v/>
      </c>
      <c r="I46" s="226"/>
      <c r="J46" s="178"/>
      <c r="K46" s="178"/>
      <c r="L46" s="184"/>
      <c r="M46" s="184"/>
      <c r="N46" s="184"/>
      <c r="O46" s="184"/>
      <c r="P46" s="230" t="str">
        <f t="shared" si="11"/>
        <v/>
      </c>
      <c r="Q46" s="231" t="str">
        <f t="shared" si="12"/>
        <v/>
      </c>
      <c r="R46" s="231" t="str">
        <f t="shared" si="1"/>
        <v/>
      </c>
      <c r="S46" s="231" t="str">
        <f>IF(SUBSTITUTE(SUBSTITUTE($F46,"　","")," ","")="","",IFERROR(VLOOKUP($F46,$M$24:$M$44,1,FALSE),IFERROR(VLOOKUP(IF(AND(LEFT($F46,1)="小",NOT(SUM(COUNTIF($F46,{"*中*","*高*","*大*"})))),"小",IF(AND(LEFT($F46,1)="中",NOT(SUM(COUNTIF($F46,{"*小*","*高*","*大*"})))),"中",IF(AND(LEFT($F46,1)="高",NOT(SUM(COUNTIF($F46,{"*小*","*中*","*大*"})))),"高",IF(AND(LEFT($F46,1)="大",NOT(SUM(COUNTIF($F46,{"*小*","*中*","*高*"})))),"大","NG"))))&amp;MAX(TEXT(MID($F46,{1,2,3,4,5},{1;2;3;4;5;6;7;8;9;10;11;12;13;14;15}),"標準;;0;!0")*1),$M$24:$M$44,1,FALSE),"NG")))</f>
        <v/>
      </c>
      <c r="T46" s="231" t="str">
        <f t="shared" si="13"/>
        <v/>
      </c>
      <c r="U46" s="184">
        <f t="shared" si="2"/>
        <v>0</v>
      </c>
      <c r="V46" s="184">
        <f t="shared" si="22"/>
        <v>0</v>
      </c>
      <c r="W46" s="184">
        <f t="shared" si="14"/>
        <v>0</v>
      </c>
      <c r="X46" s="187" t="str">
        <f t="shared" si="3"/>
        <v/>
      </c>
      <c r="Y46" s="231" t="str">
        <f t="shared" si="4"/>
        <v>氏名</v>
      </c>
      <c r="Z46" s="231" t="str">
        <f t="shared" si="15"/>
        <v>・</v>
      </c>
      <c r="AA46" s="231" t="str">
        <f t="shared" si="5"/>
        <v>年齢</v>
      </c>
      <c r="AB46" s="231" t="str">
        <f t="shared" si="16"/>
        <v>・</v>
      </c>
      <c r="AC46" s="231" t="str">
        <f t="shared" si="6"/>
        <v>学年</v>
      </c>
      <c r="AD46" s="231" t="str">
        <f t="shared" si="17"/>
        <v/>
      </c>
      <c r="AE46" s="231" t="str">
        <f t="shared" si="7"/>
        <v/>
      </c>
      <c r="AF46" s="231" t="str">
        <f t="shared" si="18"/>
        <v>が未記入です。</v>
      </c>
      <c r="AG46" s="231" t="str">
        <f t="shared" si="8"/>
        <v/>
      </c>
      <c r="AH46" s="231" t="str">
        <f t="shared" si="19"/>
        <v/>
      </c>
      <c r="AI46" s="231" t="str">
        <f t="shared" si="20"/>
        <v/>
      </c>
      <c r="AJ46" s="231" t="str">
        <f t="shared" si="21"/>
        <v/>
      </c>
      <c r="AK46" s="231" t="str">
        <f t="shared" si="9"/>
        <v/>
      </c>
    </row>
    <row r="47" spans="1:37" ht="25.5" customHeight="1">
      <c r="A47" s="178"/>
      <c r="B47" s="178"/>
      <c r="C47" s="222">
        <v>24</v>
      </c>
      <c r="D47" s="225"/>
      <c r="E47" s="223"/>
      <c r="F47" s="224"/>
      <c r="G47" s="343" t="s">
        <v>25</v>
      </c>
      <c r="H47" s="226" t="str">
        <f t="shared" si="0"/>
        <v/>
      </c>
      <c r="I47" s="226"/>
      <c r="J47" s="178"/>
      <c r="K47" s="178"/>
      <c r="L47" s="184"/>
      <c r="M47" s="234" t="s">
        <v>444</v>
      </c>
      <c r="N47" s="234"/>
      <c r="O47" s="235"/>
      <c r="P47" s="230" t="str">
        <f t="shared" si="11"/>
        <v/>
      </c>
      <c r="Q47" s="231" t="str">
        <f t="shared" si="12"/>
        <v/>
      </c>
      <c r="R47" s="231" t="str">
        <f t="shared" si="1"/>
        <v/>
      </c>
      <c r="S47" s="231" t="str">
        <f>IF(SUBSTITUTE(SUBSTITUTE($F47,"　","")," ","")="","",IFERROR(VLOOKUP($F47,$M$24:$M$44,1,FALSE),IFERROR(VLOOKUP(IF(AND(LEFT($F47,1)="小",NOT(SUM(COUNTIF($F47,{"*中*","*高*","*大*"})))),"小",IF(AND(LEFT($F47,1)="中",NOT(SUM(COUNTIF($F47,{"*小*","*高*","*大*"})))),"中",IF(AND(LEFT($F47,1)="高",NOT(SUM(COUNTIF($F47,{"*小*","*中*","*大*"})))),"高",IF(AND(LEFT($F47,1)="大",NOT(SUM(COUNTIF($F47,{"*小*","*中*","*高*"})))),"大","NG"))))&amp;MAX(TEXT(MID($F47,{1,2,3,4,5},{1;2;3;4;5;6;7;8;9;10;11;12;13;14;15}),"標準;;0;!0")*1),$M$24:$M$44,1,FALSE),"NG")))</f>
        <v/>
      </c>
      <c r="T47" s="231" t="str">
        <f t="shared" si="13"/>
        <v/>
      </c>
      <c r="U47" s="184">
        <f t="shared" si="2"/>
        <v>0</v>
      </c>
      <c r="V47" s="184">
        <f t="shared" si="22"/>
        <v>0</v>
      </c>
      <c r="W47" s="184">
        <f t="shared" si="14"/>
        <v>0</v>
      </c>
      <c r="X47" s="187" t="str">
        <f t="shared" si="3"/>
        <v/>
      </c>
      <c r="Y47" s="231" t="str">
        <f t="shared" si="4"/>
        <v>氏名</v>
      </c>
      <c r="Z47" s="231" t="str">
        <f t="shared" si="15"/>
        <v>・</v>
      </c>
      <c r="AA47" s="231" t="str">
        <f t="shared" si="5"/>
        <v>年齢</v>
      </c>
      <c r="AB47" s="231" t="str">
        <f t="shared" si="16"/>
        <v>・</v>
      </c>
      <c r="AC47" s="231" t="str">
        <f t="shared" si="6"/>
        <v>学年</v>
      </c>
      <c r="AD47" s="231" t="str">
        <f t="shared" si="17"/>
        <v/>
      </c>
      <c r="AE47" s="231" t="str">
        <f t="shared" si="7"/>
        <v/>
      </c>
      <c r="AF47" s="231" t="str">
        <f t="shared" si="18"/>
        <v>が未記入です。</v>
      </c>
      <c r="AG47" s="231" t="str">
        <f t="shared" si="8"/>
        <v/>
      </c>
      <c r="AH47" s="231" t="str">
        <f t="shared" si="19"/>
        <v/>
      </c>
      <c r="AI47" s="231" t="str">
        <f t="shared" si="20"/>
        <v/>
      </c>
      <c r="AJ47" s="231" t="str">
        <f t="shared" si="21"/>
        <v/>
      </c>
      <c r="AK47" s="231" t="str">
        <f t="shared" si="9"/>
        <v/>
      </c>
    </row>
    <row r="48" spans="1:37" ht="25.5" customHeight="1">
      <c r="A48" s="178"/>
      <c r="B48" s="178"/>
      <c r="C48" s="222">
        <v>25</v>
      </c>
      <c r="D48" s="225"/>
      <c r="E48" s="223"/>
      <c r="F48" s="224"/>
      <c r="G48" s="343" t="s">
        <v>25</v>
      </c>
      <c r="H48" s="226" t="str">
        <f t="shared" si="0"/>
        <v/>
      </c>
      <c r="I48" s="226"/>
      <c r="J48" s="178"/>
      <c r="K48" s="178"/>
      <c r="L48" s="184"/>
      <c r="M48" s="236" t="s">
        <v>445</v>
      </c>
      <c r="N48" s="236">
        <f>COUNTIFS($S$24:$S$273,$M$44,$E$24:$E$273,"&lt;=6")</f>
        <v>0</v>
      </c>
      <c r="O48" s="235"/>
      <c r="P48" s="230" t="str">
        <f t="shared" si="11"/>
        <v/>
      </c>
      <c r="Q48" s="231" t="str">
        <f t="shared" si="12"/>
        <v/>
      </c>
      <c r="R48" s="231" t="str">
        <f t="shared" si="1"/>
        <v/>
      </c>
      <c r="S48" s="231" t="str">
        <f>IF(SUBSTITUTE(SUBSTITUTE($F48,"　","")," ","")="","",IFERROR(VLOOKUP($F48,$M$24:$M$44,1,FALSE),IFERROR(VLOOKUP(IF(AND(LEFT($F48,1)="小",NOT(SUM(COUNTIF($F48,{"*中*","*高*","*大*"})))),"小",IF(AND(LEFT($F48,1)="中",NOT(SUM(COUNTIF($F48,{"*小*","*高*","*大*"})))),"中",IF(AND(LEFT($F48,1)="高",NOT(SUM(COUNTIF($F48,{"*小*","*中*","*大*"})))),"高",IF(AND(LEFT($F48,1)="大",NOT(SUM(COUNTIF($F48,{"*小*","*中*","*高*"})))),"大","NG"))))&amp;MAX(TEXT(MID($F48,{1,2,3,4,5},{1;2;3;4;5;6;7;8;9;10;11;12;13;14;15}),"標準;;0;!0")*1),$M$24:$M$44,1,FALSE),"NG")))</f>
        <v/>
      </c>
      <c r="T48" s="231" t="str">
        <f t="shared" si="13"/>
        <v/>
      </c>
      <c r="U48" s="184">
        <f t="shared" si="2"/>
        <v>0</v>
      </c>
      <c r="V48" s="184">
        <f t="shared" si="22"/>
        <v>0</v>
      </c>
      <c r="W48" s="184">
        <f t="shared" si="14"/>
        <v>0</v>
      </c>
      <c r="X48" s="187" t="str">
        <f t="shared" si="3"/>
        <v/>
      </c>
      <c r="Y48" s="231" t="str">
        <f t="shared" si="4"/>
        <v>氏名</v>
      </c>
      <c r="Z48" s="231" t="str">
        <f t="shared" si="15"/>
        <v>・</v>
      </c>
      <c r="AA48" s="231" t="str">
        <f t="shared" si="5"/>
        <v>年齢</v>
      </c>
      <c r="AB48" s="231" t="str">
        <f t="shared" si="16"/>
        <v>・</v>
      </c>
      <c r="AC48" s="231" t="str">
        <f t="shared" si="6"/>
        <v>学年</v>
      </c>
      <c r="AD48" s="231" t="str">
        <f t="shared" si="17"/>
        <v/>
      </c>
      <c r="AE48" s="231" t="str">
        <f t="shared" si="7"/>
        <v/>
      </c>
      <c r="AF48" s="231" t="str">
        <f t="shared" si="18"/>
        <v>が未記入です。</v>
      </c>
      <c r="AG48" s="231" t="str">
        <f t="shared" si="8"/>
        <v/>
      </c>
      <c r="AH48" s="231" t="str">
        <f t="shared" si="19"/>
        <v/>
      </c>
      <c r="AI48" s="231" t="str">
        <f t="shared" si="20"/>
        <v/>
      </c>
      <c r="AJ48" s="231" t="str">
        <f t="shared" si="21"/>
        <v/>
      </c>
      <c r="AK48" s="231" t="str">
        <f t="shared" si="9"/>
        <v/>
      </c>
    </row>
    <row r="49" spans="1:37" ht="25.5" customHeight="1">
      <c r="A49" s="178"/>
      <c r="B49" s="178"/>
      <c r="C49" s="222">
        <v>26</v>
      </c>
      <c r="D49" s="225"/>
      <c r="E49" s="223"/>
      <c r="F49" s="224"/>
      <c r="G49" s="343" t="s">
        <v>25</v>
      </c>
      <c r="H49" s="226" t="str">
        <f t="shared" si="0"/>
        <v/>
      </c>
      <c r="I49" s="226"/>
      <c r="J49" s="178"/>
      <c r="K49" s="178"/>
      <c r="L49" s="184"/>
      <c r="M49" s="236" t="s">
        <v>446</v>
      </c>
      <c r="N49" s="236">
        <f>COUNTIFS($S$24:$S$273,$M$44,$E$24:$E$273,"&gt;=7")</f>
        <v>0</v>
      </c>
      <c r="O49" s="235"/>
      <c r="P49" s="230" t="str">
        <f t="shared" si="11"/>
        <v/>
      </c>
      <c r="Q49" s="231" t="str">
        <f t="shared" si="12"/>
        <v/>
      </c>
      <c r="R49" s="231" t="str">
        <f t="shared" si="1"/>
        <v/>
      </c>
      <c r="S49" s="231" t="str">
        <f>IF(SUBSTITUTE(SUBSTITUTE($F49,"　","")," ","")="","",IFERROR(VLOOKUP($F49,$M$24:$M$44,1,FALSE),IFERROR(VLOOKUP(IF(AND(LEFT($F49,1)="小",NOT(SUM(COUNTIF($F49,{"*中*","*高*","*大*"})))),"小",IF(AND(LEFT($F49,1)="中",NOT(SUM(COUNTIF($F49,{"*小*","*高*","*大*"})))),"中",IF(AND(LEFT($F49,1)="高",NOT(SUM(COUNTIF($F49,{"*小*","*中*","*大*"})))),"高",IF(AND(LEFT($F49,1)="大",NOT(SUM(COUNTIF($F49,{"*小*","*中*","*高*"})))),"大","NG"))))&amp;MAX(TEXT(MID($F49,{1,2,3,4,5},{1;2;3;4;5;6;7;8;9;10;11;12;13;14;15}),"標準;;0;!0")*1),$M$24:$M$44,1,FALSE),"NG")))</f>
        <v/>
      </c>
      <c r="T49" s="231" t="str">
        <f t="shared" si="13"/>
        <v/>
      </c>
      <c r="U49" s="184">
        <f t="shared" si="2"/>
        <v>0</v>
      </c>
      <c r="V49" s="184">
        <f t="shared" si="22"/>
        <v>0</v>
      </c>
      <c r="W49" s="184">
        <f t="shared" si="14"/>
        <v>0</v>
      </c>
      <c r="X49" s="187" t="str">
        <f t="shared" si="3"/>
        <v/>
      </c>
      <c r="Y49" s="231" t="str">
        <f t="shared" si="4"/>
        <v>氏名</v>
      </c>
      <c r="Z49" s="231" t="str">
        <f t="shared" si="15"/>
        <v>・</v>
      </c>
      <c r="AA49" s="231" t="str">
        <f t="shared" si="5"/>
        <v>年齢</v>
      </c>
      <c r="AB49" s="231" t="str">
        <f t="shared" si="16"/>
        <v>・</v>
      </c>
      <c r="AC49" s="231" t="str">
        <f t="shared" si="6"/>
        <v>学年</v>
      </c>
      <c r="AD49" s="231" t="str">
        <f t="shared" si="17"/>
        <v/>
      </c>
      <c r="AE49" s="231" t="str">
        <f t="shared" si="7"/>
        <v/>
      </c>
      <c r="AF49" s="231" t="str">
        <f t="shared" si="18"/>
        <v>が未記入です。</v>
      </c>
      <c r="AG49" s="231" t="str">
        <f t="shared" si="8"/>
        <v/>
      </c>
      <c r="AH49" s="231" t="str">
        <f t="shared" si="19"/>
        <v/>
      </c>
      <c r="AI49" s="231" t="str">
        <f t="shared" si="20"/>
        <v/>
      </c>
      <c r="AJ49" s="231" t="str">
        <f t="shared" si="21"/>
        <v/>
      </c>
      <c r="AK49" s="231" t="str">
        <f t="shared" si="9"/>
        <v/>
      </c>
    </row>
    <row r="50" spans="1:37" ht="25.5" customHeight="1">
      <c r="A50" s="178"/>
      <c r="B50" s="178"/>
      <c r="C50" s="222">
        <v>27</v>
      </c>
      <c r="D50" s="225"/>
      <c r="E50" s="223"/>
      <c r="F50" s="224"/>
      <c r="G50" s="343" t="s">
        <v>25</v>
      </c>
      <c r="H50" s="226" t="str">
        <f t="shared" si="0"/>
        <v/>
      </c>
      <c r="I50" s="226"/>
      <c r="J50" s="178"/>
      <c r="K50" s="178"/>
      <c r="L50" s="184"/>
      <c r="O50" s="237"/>
      <c r="P50" s="230" t="str">
        <f t="shared" si="11"/>
        <v/>
      </c>
      <c r="Q50" s="231" t="str">
        <f t="shared" si="12"/>
        <v/>
      </c>
      <c r="R50" s="231" t="str">
        <f t="shared" si="1"/>
        <v/>
      </c>
      <c r="S50" s="231" t="str">
        <f>IF(SUBSTITUTE(SUBSTITUTE($F50,"　","")," ","")="","",IFERROR(VLOOKUP($F50,$M$24:$M$44,1,FALSE),IFERROR(VLOOKUP(IF(AND(LEFT($F50,1)="小",NOT(SUM(COUNTIF($F50,{"*中*","*高*","*大*"})))),"小",IF(AND(LEFT($F50,1)="中",NOT(SUM(COUNTIF($F50,{"*小*","*高*","*大*"})))),"中",IF(AND(LEFT($F50,1)="高",NOT(SUM(COUNTIF($F50,{"*小*","*中*","*大*"})))),"高",IF(AND(LEFT($F50,1)="大",NOT(SUM(COUNTIF($F50,{"*小*","*中*","*高*"})))),"大","NG"))))&amp;MAX(TEXT(MID($F50,{1,2,3,4,5},{1;2;3;4;5;6;7;8;9;10;11;12;13;14;15}),"標準;;0;!0")*1),$M$24:$M$44,1,FALSE),"NG")))</f>
        <v/>
      </c>
      <c r="T50" s="231" t="str">
        <f t="shared" si="13"/>
        <v/>
      </c>
      <c r="U50" s="184">
        <f t="shared" si="2"/>
        <v>0</v>
      </c>
      <c r="V50" s="184">
        <f t="shared" si="22"/>
        <v>0</v>
      </c>
      <c r="W50" s="184">
        <f t="shared" si="14"/>
        <v>0</v>
      </c>
      <c r="X50" s="187" t="str">
        <f t="shared" si="3"/>
        <v/>
      </c>
      <c r="Y50" s="231" t="str">
        <f t="shared" si="4"/>
        <v>氏名</v>
      </c>
      <c r="Z50" s="231" t="str">
        <f t="shared" si="15"/>
        <v>・</v>
      </c>
      <c r="AA50" s="231" t="str">
        <f t="shared" si="5"/>
        <v>年齢</v>
      </c>
      <c r="AB50" s="231" t="str">
        <f t="shared" si="16"/>
        <v>・</v>
      </c>
      <c r="AC50" s="231" t="str">
        <f t="shared" si="6"/>
        <v>学年</v>
      </c>
      <c r="AD50" s="231" t="str">
        <f t="shared" si="17"/>
        <v/>
      </c>
      <c r="AE50" s="231" t="str">
        <f t="shared" si="7"/>
        <v/>
      </c>
      <c r="AF50" s="231" t="str">
        <f t="shared" si="18"/>
        <v>が未記入です。</v>
      </c>
      <c r="AG50" s="231" t="str">
        <f t="shared" si="8"/>
        <v/>
      </c>
      <c r="AH50" s="231" t="str">
        <f t="shared" si="19"/>
        <v/>
      </c>
      <c r="AI50" s="231" t="str">
        <f t="shared" si="20"/>
        <v/>
      </c>
      <c r="AJ50" s="231" t="str">
        <f t="shared" si="21"/>
        <v/>
      </c>
      <c r="AK50" s="231" t="str">
        <f t="shared" si="9"/>
        <v/>
      </c>
    </row>
    <row r="51" spans="1:37" ht="25.5" customHeight="1">
      <c r="A51" s="178"/>
      <c r="B51" s="178"/>
      <c r="C51" s="222">
        <v>28</v>
      </c>
      <c r="D51" s="225"/>
      <c r="E51" s="223"/>
      <c r="F51" s="224"/>
      <c r="G51" s="343" t="s">
        <v>25</v>
      </c>
      <c r="H51" s="226" t="str">
        <f t="shared" si="0"/>
        <v/>
      </c>
      <c r="I51" s="226"/>
      <c r="J51" s="178"/>
      <c r="K51" s="178"/>
      <c r="L51" s="184"/>
      <c r="M51" s="189"/>
      <c r="N51" s="189" t="s">
        <v>447</v>
      </c>
      <c r="O51" s="238"/>
      <c r="P51" s="230" t="str">
        <f t="shared" si="11"/>
        <v/>
      </c>
      <c r="Q51" s="231" t="str">
        <f t="shared" si="12"/>
        <v/>
      </c>
      <c r="R51" s="231" t="str">
        <f t="shared" si="1"/>
        <v/>
      </c>
      <c r="S51" s="231" t="str">
        <f>IF(SUBSTITUTE(SUBSTITUTE($F51,"　","")," ","")="","",IFERROR(VLOOKUP($F51,$M$24:$M$44,1,FALSE),IFERROR(VLOOKUP(IF(AND(LEFT($F51,1)="小",NOT(SUM(COUNTIF($F51,{"*中*","*高*","*大*"})))),"小",IF(AND(LEFT($F51,1)="中",NOT(SUM(COUNTIF($F51,{"*小*","*高*","*大*"})))),"中",IF(AND(LEFT($F51,1)="高",NOT(SUM(COUNTIF($F51,{"*小*","*中*","*大*"})))),"高",IF(AND(LEFT($F51,1)="大",NOT(SUM(COUNTIF($F51,{"*小*","*中*","*高*"})))),"大","NG"))))&amp;MAX(TEXT(MID($F51,{1,2,3,4,5},{1;2;3;4;5;6;7;8;9;10;11;12;13;14;15}),"標準;;0;!0")*1),$M$24:$M$44,1,FALSE),"NG")))</f>
        <v/>
      </c>
      <c r="T51" s="231" t="str">
        <f t="shared" si="13"/>
        <v/>
      </c>
      <c r="U51" s="184">
        <f t="shared" si="2"/>
        <v>0</v>
      </c>
      <c r="V51" s="184">
        <f t="shared" si="22"/>
        <v>0</v>
      </c>
      <c r="W51" s="184">
        <f t="shared" si="14"/>
        <v>0</v>
      </c>
      <c r="X51" s="187" t="str">
        <f t="shared" si="3"/>
        <v/>
      </c>
      <c r="Y51" s="231" t="str">
        <f t="shared" si="4"/>
        <v>氏名</v>
      </c>
      <c r="Z51" s="231" t="str">
        <f t="shared" si="15"/>
        <v>・</v>
      </c>
      <c r="AA51" s="231" t="str">
        <f t="shared" si="5"/>
        <v>年齢</v>
      </c>
      <c r="AB51" s="231" t="str">
        <f t="shared" si="16"/>
        <v>・</v>
      </c>
      <c r="AC51" s="231" t="str">
        <f t="shared" si="6"/>
        <v>学年</v>
      </c>
      <c r="AD51" s="231" t="str">
        <f t="shared" si="17"/>
        <v/>
      </c>
      <c r="AE51" s="231" t="str">
        <f t="shared" si="7"/>
        <v/>
      </c>
      <c r="AF51" s="231" t="str">
        <f t="shared" si="18"/>
        <v>が未記入です。</v>
      </c>
      <c r="AG51" s="231" t="str">
        <f t="shared" si="8"/>
        <v/>
      </c>
      <c r="AH51" s="231" t="str">
        <f t="shared" si="19"/>
        <v/>
      </c>
      <c r="AI51" s="231" t="str">
        <f t="shared" si="20"/>
        <v/>
      </c>
      <c r="AJ51" s="231" t="str">
        <f t="shared" si="21"/>
        <v/>
      </c>
      <c r="AK51" s="231" t="str">
        <f t="shared" si="9"/>
        <v/>
      </c>
    </row>
    <row r="52" spans="1:37" ht="25.5" customHeight="1">
      <c r="A52" s="178"/>
      <c r="B52" s="178"/>
      <c r="C52" s="222">
        <v>29</v>
      </c>
      <c r="D52" s="225"/>
      <c r="E52" s="223"/>
      <c r="F52" s="224"/>
      <c r="G52" s="343" t="s">
        <v>25</v>
      </c>
      <c r="H52" s="226" t="str">
        <f t="shared" si="0"/>
        <v/>
      </c>
      <c r="I52" s="226"/>
      <c r="J52" s="178"/>
      <c r="K52" s="178"/>
      <c r="L52" s="184"/>
      <c r="M52" s="228">
        <f>M24</f>
        <v>0</v>
      </c>
      <c r="N52" s="228">
        <f>N24</f>
        <v>0</v>
      </c>
      <c r="O52" s="229"/>
      <c r="P52" s="230" t="str">
        <f t="shared" si="11"/>
        <v/>
      </c>
      <c r="Q52" s="231" t="str">
        <f t="shared" si="12"/>
        <v/>
      </c>
      <c r="R52" s="231" t="str">
        <f t="shared" si="1"/>
        <v/>
      </c>
      <c r="S52" s="231" t="str">
        <f>IF(SUBSTITUTE(SUBSTITUTE($F52,"　","")," ","")="","",IFERROR(VLOOKUP($F52,$M$24:$M$44,1,FALSE),IFERROR(VLOOKUP(IF(AND(LEFT($F52,1)="小",NOT(SUM(COUNTIF($F52,{"*中*","*高*","*大*"})))),"小",IF(AND(LEFT($F52,1)="中",NOT(SUM(COUNTIF($F52,{"*小*","*高*","*大*"})))),"中",IF(AND(LEFT($F52,1)="高",NOT(SUM(COUNTIF($F52,{"*小*","*中*","*大*"})))),"高",IF(AND(LEFT($F52,1)="大",NOT(SUM(COUNTIF($F52,{"*小*","*中*","*高*"})))),"大","NG"))))&amp;MAX(TEXT(MID($F52,{1,2,3,4,5},{1;2;3;4;5;6;7;8;9;10;11;12;13;14;15}),"標準;;0;!0")*1),$M$24:$M$44,1,FALSE),"NG")))</f>
        <v/>
      </c>
      <c r="T52" s="231" t="str">
        <f t="shared" si="13"/>
        <v/>
      </c>
      <c r="U52" s="184">
        <f t="shared" si="2"/>
        <v>0</v>
      </c>
      <c r="V52" s="184">
        <f t="shared" si="22"/>
        <v>0</v>
      </c>
      <c r="W52" s="184">
        <f t="shared" si="14"/>
        <v>0</v>
      </c>
      <c r="X52" s="187" t="str">
        <f t="shared" si="3"/>
        <v/>
      </c>
      <c r="Y52" s="231" t="str">
        <f t="shared" si="4"/>
        <v>氏名</v>
      </c>
      <c r="Z52" s="231" t="str">
        <f t="shared" si="15"/>
        <v>・</v>
      </c>
      <c r="AA52" s="231" t="str">
        <f t="shared" si="5"/>
        <v>年齢</v>
      </c>
      <c r="AB52" s="231" t="str">
        <f t="shared" si="16"/>
        <v>・</v>
      </c>
      <c r="AC52" s="231" t="str">
        <f t="shared" si="6"/>
        <v>学年</v>
      </c>
      <c r="AD52" s="231" t="str">
        <f t="shared" si="17"/>
        <v/>
      </c>
      <c r="AE52" s="231" t="str">
        <f t="shared" si="7"/>
        <v/>
      </c>
      <c r="AF52" s="231" t="str">
        <f t="shared" si="18"/>
        <v>が未記入です。</v>
      </c>
      <c r="AG52" s="231" t="str">
        <f t="shared" si="8"/>
        <v/>
      </c>
      <c r="AH52" s="231" t="str">
        <f t="shared" si="19"/>
        <v/>
      </c>
      <c r="AI52" s="231" t="str">
        <f t="shared" si="20"/>
        <v/>
      </c>
      <c r="AJ52" s="231" t="str">
        <f t="shared" si="21"/>
        <v/>
      </c>
      <c r="AK52" s="231" t="str">
        <f t="shared" si="9"/>
        <v/>
      </c>
    </row>
    <row r="53" spans="1:37" ht="25.5" customHeight="1">
      <c r="A53" s="178"/>
      <c r="B53" s="178"/>
      <c r="C53" s="222">
        <v>30</v>
      </c>
      <c r="D53" s="225"/>
      <c r="E53" s="223"/>
      <c r="F53" s="224"/>
      <c r="G53" s="343" t="s">
        <v>25</v>
      </c>
      <c r="H53" s="226" t="str">
        <f t="shared" si="0"/>
        <v/>
      </c>
      <c r="I53" s="226"/>
      <c r="J53" s="178"/>
      <c r="K53" s="178"/>
      <c r="L53" s="184"/>
      <c r="M53" s="228" t="s">
        <v>448</v>
      </c>
      <c r="N53" s="228">
        <f>SUM(N25:N27)+N48</f>
        <v>0</v>
      </c>
      <c r="O53" s="229"/>
      <c r="P53" s="230" t="str">
        <f t="shared" si="11"/>
        <v/>
      </c>
      <c r="Q53" s="231" t="str">
        <f t="shared" si="12"/>
        <v/>
      </c>
      <c r="R53" s="231" t="str">
        <f t="shared" si="1"/>
        <v/>
      </c>
      <c r="S53" s="231" t="str">
        <f>IF(SUBSTITUTE(SUBSTITUTE($F53,"　","")," ","")="","",IFERROR(VLOOKUP($F53,$M$24:$M$44,1,FALSE),IFERROR(VLOOKUP(IF(AND(LEFT($F53,1)="小",NOT(SUM(COUNTIF($F53,{"*中*","*高*","*大*"})))),"小",IF(AND(LEFT($F53,1)="中",NOT(SUM(COUNTIF($F53,{"*小*","*高*","*大*"})))),"中",IF(AND(LEFT($F53,1)="高",NOT(SUM(COUNTIF($F53,{"*小*","*中*","*大*"})))),"高",IF(AND(LEFT($F53,1)="大",NOT(SUM(COUNTIF($F53,{"*小*","*中*","*高*"})))),"大","NG"))))&amp;MAX(TEXT(MID($F53,{1,2,3,4,5},{1;2;3;4;5;6;7;8;9;10;11;12;13;14;15}),"標準;;0;!0")*1),$M$24:$M$44,1,FALSE),"NG")))</f>
        <v/>
      </c>
      <c r="T53" s="231" t="str">
        <f t="shared" si="13"/>
        <v/>
      </c>
      <c r="U53" s="184">
        <f t="shared" si="2"/>
        <v>0</v>
      </c>
      <c r="V53" s="184">
        <f t="shared" si="22"/>
        <v>0</v>
      </c>
      <c r="W53" s="184">
        <f t="shared" si="14"/>
        <v>0</v>
      </c>
      <c r="X53" s="187" t="str">
        <f t="shared" si="3"/>
        <v/>
      </c>
      <c r="Y53" s="231" t="str">
        <f t="shared" si="4"/>
        <v>氏名</v>
      </c>
      <c r="Z53" s="231" t="str">
        <f t="shared" si="15"/>
        <v>・</v>
      </c>
      <c r="AA53" s="231" t="str">
        <f t="shared" si="5"/>
        <v>年齢</v>
      </c>
      <c r="AB53" s="231" t="str">
        <f t="shared" si="16"/>
        <v>・</v>
      </c>
      <c r="AC53" s="231" t="str">
        <f t="shared" si="6"/>
        <v>学年</v>
      </c>
      <c r="AD53" s="231" t="str">
        <f t="shared" si="17"/>
        <v/>
      </c>
      <c r="AE53" s="231" t="str">
        <f t="shared" si="7"/>
        <v/>
      </c>
      <c r="AF53" s="231" t="str">
        <f t="shared" si="18"/>
        <v>が未記入です。</v>
      </c>
      <c r="AG53" s="231" t="str">
        <f t="shared" si="8"/>
        <v/>
      </c>
      <c r="AH53" s="231" t="str">
        <f t="shared" si="19"/>
        <v/>
      </c>
      <c r="AI53" s="231" t="str">
        <f t="shared" si="20"/>
        <v/>
      </c>
      <c r="AJ53" s="231" t="str">
        <f t="shared" si="21"/>
        <v/>
      </c>
      <c r="AK53" s="231" t="str">
        <f t="shared" si="9"/>
        <v/>
      </c>
    </row>
    <row r="54" spans="1:37" ht="25.5" customHeight="1">
      <c r="A54" s="178"/>
      <c r="B54" s="178"/>
      <c r="C54" s="222">
        <v>31</v>
      </c>
      <c r="D54" s="225"/>
      <c r="E54" s="223"/>
      <c r="F54" s="224"/>
      <c r="G54" s="343" t="s">
        <v>25</v>
      </c>
      <c r="H54" s="226" t="str">
        <f t="shared" si="0"/>
        <v/>
      </c>
      <c r="I54" s="226"/>
      <c r="J54" s="178"/>
      <c r="K54" s="178"/>
      <c r="L54" s="184"/>
      <c r="M54" s="228" t="s">
        <v>449</v>
      </c>
      <c r="N54" s="228">
        <f>SUM(N28:N33)</f>
        <v>0</v>
      </c>
      <c r="O54" s="229"/>
      <c r="P54" s="230" t="str">
        <f t="shared" si="11"/>
        <v/>
      </c>
      <c r="Q54" s="231" t="str">
        <f t="shared" si="12"/>
        <v/>
      </c>
      <c r="R54" s="231" t="str">
        <f t="shared" si="1"/>
        <v/>
      </c>
      <c r="S54" s="231" t="str">
        <f>IF(SUBSTITUTE(SUBSTITUTE($F54,"　","")," ","")="","",IFERROR(VLOOKUP($F54,$M$24:$M$44,1,FALSE),IFERROR(VLOOKUP(IF(AND(LEFT($F54,1)="小",NOT(SUM(COUNTIF($F54,{"*中*","*高*","*大*"})))),"小",IF(AND(LEFT($F54,1)="中",NOT(SUM(COUNTIF($F54,{"*小*","*高*","*大*"})))),"中",IF(AND(LEFT($F54,1)="高",NOT(SUM(COUNTIF($F54,{"*小*","*中*","*大*"})))),"高",IF(AND(LEFT($F54,1)="大",NOT(SUM(COUNTIF($F54,{"*小*","*中*","*高*"})))),"大","NG"))))&amp;MAX(TEXT(MID($F54,{1,2,3,4,5},{1;2;3;4;5;6;7;8;9;10;11;12;13;14;15}),"標準;;0;!0")*1),$M$24:$M$44,1,FALSE),"NG")))</f>
        <v/>
      </c>
      <c r="T54" s="231" t="str">
        <f t="shared" si="13"/>
        <v/>
      </c>
      <c r="U54" s="184">
        <f t="shared" si="2"/>
        <v>0</v>
      </c>
      <c r="V54" s="184">
        <f t="shared" si="22"/>
        <v>0</v>
      </c>
      <c r="W54" s="184">
        <f t="shared" si="14"/>
        <v>0</v>
      </c>
      <c r="X54" s="187" t="str">
        <f t="shared" si="3"/>
        <v/>
      </c>
      <c r="Y54" s="231" t="str">
        <f t="shared" si="4"/>
        <v>氏名</v>
      </c>
      <c r="Z54" s="231" t="str">
        <f t="shared" si="15"/>
        <v>・</v>
      </c>
      <c r="AA54" s="231" t="str">
        <f t="shared" si="5"/>
        <v>年齢</v>
      </c>
      <c r="AB54" s="231" t="str">
        <f t="shared" si="16"/>
        <v>・</v>
      </c>
      <c r="AC54" s="231" t="str">
        <f t="shared" si="6"/>
        <v>学年</v>
      </c>
      <c r="AD54" s="231" t="str">
        <f t="shared" si="17"/>
        <v/>
      </c>
      <c r="AE54" s="231" t="str">
        <f t="shared" si="7"/>
        <v/>
      </c>
      <c r="AF54" s="231" t="str">
        <f t="shared" si="18"/>
        <v>が未記入です。</v>
      </c>
      <c r="AG54" s="231" t="str">
        <f t="shared" si="8"/>
        <v/>
      </c>
      <c r="AH54" s="231" t="str">
        <f t="shared" si="19"/>
        <v/>
      </c>
      <c r="AI54" s="231" t="str">
        <f t="shared" si="20"/>
        <v/>
      </c>
      <c r="AJ54" s="231" t="str">
        <f t="shared" si="21"/>
        <v/>
      </c>
      <c r="AK54" s="231" t="str">
        <f t="shared" si="9"/>
        <v/>
      </c>
    </row>
    <row r="55" spans="1:37" ht="25.5" customHeight="1">
      <c r="A55" s="178"/>
      <c r="B55" s="178"/>
      <c r="C55" s="222">
        <v>32</v>
      </c>
      <c r="D55" s="225"/>
      <c r="E55" s="223"/>
      <c r="F55" s="224"/>
      <c r="G55" s="343" t="s">
        <v>25</v>
      </c>
      <c r="H55" s="226" t="str">
        <f t="shared" si="0"/>
        <v/>
      </c>
      <c r="I55" s="226"/>
      <c r="J55" s="178"/>
      <c r="K55" s="178"/>
      <c r="L55" s="184"/>
      <c r="M55" s="228" t="s">
        <v>450</v>
      </c>
      <c r="N55" s="228">
        <f>SUM(N34:N36)</f>
        <v>0</v>
      </c>
      <c r="O55" s="229"/>
      <c r="P55" s="230" t="str">
        <f t="shared" si="11"/>
        <v/>
      </c>
      <c r="Q55" s="231" t="str">
        <f t="shared" si="12"/>
        <v/>
      </c>
      <c r="R55" s="231" t="str">
        <f t="shared" si="1"/>
        <v/>
      </c>
      <c r="S55" s="231" t="str">
        <f>IF(SUBSTITUTE(SUBSTITUTE($F55,"　","")," ","")="","",IFERROR(VLOOKUP($F55,$M$24:$M$44,1,FALSE),IFERROR(VLOOKUP(IF(AND(LEFT($F55,1)="小",NOT(SUM(COUNTIF($F55,{"*中*","*高*","*大*"})))),"小",IF(AND(LEFT($F55,1)="中",NOT(SUM(COUNTIF($F55,{"*小*","*高*","*大*"})))),"中",IF(AND(LEFT($F55,1)="高",NOT(SUM(COUNTIF($F55,{"*小*","*中*","*大*"})))),"高",IF(AND(LEFT($F55,1)="大",NOT(SUM(COUNTIF($F55,{"*小*","*中*","*高*"})))),"大","NG"))))&amp;MAX(TEXT(MID($F55,{1,2,3,4,5},{1;2;3;4;5;6;7;8;9;10;11;12;13;14;15}),"標準;;0;!0")*1),$M$24:$M$44,1,FALSE),"NG")))</f>
        <v/>
      </c>
      <c r="T55" s="231" t="str">
        <f t="shared" si="13"/>
        <v/>
      </c>
      <c r="U55" s="184">
        <f t="shared" si="2"/>
        <v>0</v>
      </c>
      <c r="V55" s="184">
        <f t="shared" si="22"/>
        <v>0</v>
      </c>
      <c r="W55" s="184">
        <f t="shared" si="14"/>
        <v>0</v>
      </c>
      <c r="X55" s="187" t="str">
        <f t="shared" si="3"/>
        <v/>
      </c>
      <c r="Y55" s="231" t="str">
        <f t="shared" si="4"/>
        <v>氏名</v>
      </c>
      <c r="Z55" s="231" t="str">
        <f t="shared" si="15"/>
        <v>・</v>
      </c>
      <c r="AA55" s="231" t="str">
        <f t="shared" si="5"/>
        <v>年齢</v>
      </c>
      <c r="AB55" s="231" t="str">
        <f t="shared" si="16"/>
        <v>・</v>
      </c>
      <c r="AC55" s="231" t="str">
        <f t="shared" si="6"/>
        <v>学年</v>
      </c>
      <c r="AD55" s="231" t="str">
        <f t="shared" si="17"/>
        <v/>
      </c>
      <c r="AE55" s="231" t="str">
        <f t="shared" si="7"/>
        <v/>
      </c>
      <c r="AF55" s="231" t="str">
        <f t="shared" si="18"/>
        <v>が未記入です。</v>
      </c>
      <c r="AG55" s="231" t="str">
        <f t="shared" si="8"/>
        <v/>
      </c>
      <c r="AH55" s="231" t="str">
        <f t="shared" si="19"/>
        <v/>
      </c>
      <c r="AI55" s="231" t="str">
        <f t="shared" si="20"/>
        <v/>
      </c>
      <c r="AJ55" s="231" t="str">
        <f t="shared" si="21"/>
        <v/>
      </c>
      <c r="AK55" s="231" t="str">
        <f t="shared" si="9"/>
        <v/>
      </c>
    </row>
    <row r="56" spans="1:37" ht="25.5" customHeight="1">
      <c r="A56" s="178"/>
      <c r="B56" s="178"/>
      <c r="C56" s="222">
        <v>33</v>
      </c>
      <c r="D56" s="225"/>
      <c r="E56" s="223"/>
      <c r="F56" s="224"/>
      <c r="G56" s="343" t="s">
        <v>25</v>
      </c>
      <c r="H56" s="226" t="str">
        <f t="shared" si="0"/>
        <v/>
      </c>
      <c r="I56" s="226"/>
      <c r="J56" s="178"/>
      <c r="K56" s="178"/>
      <c r="L56" s="184"/>
      <c r="M56" s="228" t="s">
        <v>451</v>
      </c>
      <c r="N56" s="228">
        <f>SUM(N37:N39)</f>
        <v>0</v>
      </c>
      <c r="O56" s="229"/>
      <c r="P56" s="230" t="str">
        <f t="shared" si="11"/>
        <v/>
      </c>
      <c r="Q56" s="231" t="str">
        <f t="shared" si="12"/>
        <v/>
      </c>
      <c r="R56" s="231" t="str">
        <f t="shared" si="1"/>
        <v/>
      </c>
      <c r="S56" s="231" t="str">
        <f>IF(SUBSTITUTE(SUBSTITUTE($F56,"　","")," ","")="","",IFERROR(VLOOKUP($F56,$M$24:$M$44,1,FALSE),IFERROR(VLOOKUP(IF(AND(LEFT($F56,1)="小",NOT(SUM(COUNTIF($F56,{"*中*","*高*","*大*"})))),"小",IF(AND(LEFT($F56,1)="中",NOT(SUM(COUNTIF($F56,{"*小*","*高*","*大*"})))),"中",IF(AND(LEFT($F56,1)="高",NOT(SUM(COUNTIF($F56,{"*小*","*中*","*大*"})))),"高",IF(AND(LEFT($F56,1)="大",NOT(SUM(COUNTIF($F56,{"*小*","*中*","*高*"})))),"大","NG"))))&amp;MAX(TEXT(MID($F56,{1,2,3,4,5},{1;2;3;4;5;6;7;8;9;10;11;12;13;14;15}),"標準;;0;!0")*1),$M$24:$M$44,1,FALSE),"NG")))</f>
        <v/>
      </c>
      <c r="T56" s="231" t="str">
        <f t="shared" si="13"/>
        <v/>
      </c>
      <c r="U56" s="184">
        <f t="shared" si="2"/>
        <v>0</v>
      </c>
      <c r="V56" s="184">
        <f t="shared" si="22"/>
        <v>0</v>
      </c>
      <c r="W56" s="184">
        <f t="shared" si="14"/>
        <v>0</v>
      </c>
      <c r="X56" s="187" t="str">
        <f t="shared" si="3"/>
        <v/>
      </c>
      <c r="Y56" s="231" t="str">
        <f t="shared" si="4"/>
        <v>氏名</v>
      </c>
      <c r="Z56" s="231" t="str">
        <f t="shared" si="15"/>
        <v>・</v>
      </c>
      <c r="AA56" s="231" t="str">
        <f t="shared" si="5"/>
        <v>年齢</v>
      </c>
      <c r="AB56" s="231" t="str">
        <f t="shared" si="16"/>
        <v>・</v>
      </c>
      <c r="AC56" s="231" t="str">
        <f t="shared" si="6"/>
        <v>学年</v>
      </c>
      <c r="AD56" s="231" t="str">
        <f t="shared" si="17"/>
        <v/>
      </c>
      <c r="AE56" s="231" t="str">
        <f t="shared" si="7"/>
        <v/>
      </c>
      <c r="AF56" s="231" t="str">
        <f t="shared" si="18"/>
        <v>が未記入です。</v>
      </c>
      <c r="AG56" s="231" t="str">
        <f t="shared" si="8"/>
        <v/>
      </c>
      <c r="AH56" s="231" t="str">
        <f t="shared" si="19"/>
        <v/>
      </c>
      <c r="AI56" s="231" t="str">
        <f t="shared" si="20"/>
        <v/>
      </c>
      <c r="AJ56" s="231" t="str">
        <f t="shared" si="21"/>
        <v/>
      </c>
      <c r="AK56" s="231" t="str">
        <f t="shared" si="9"/>
        <v/>
      </c>
    </row>
    <row r="57" spans="1:37" ht="25.5" customHeight="1">
      <c r="A57" s="178"/>
      <c r="B57" s="178"/>
      <c r="C57" s="222">
        <v>34</v>
      </c>
      <c r="D57" s="225"/>
      <c r="E57" s="223"/>
      <c r="F57" s="224"/>
      <c r="G57" s="343" t="s">
        <v>25</v>
      </c>
      <c r="H57" s="226" t="str">
        <f t="shared" si="0"/>
        <v/>
      </c>
      <c r="I57" s="226"/>
      <c r="J57" s="178"/>
      <c r="K57" s="178"/>
      <c r="L57" s="184"/>
      <c r="M57" s="228" t="s">
        <v>452</v>
      </c>
      <c r="N57" s="228">
        <f>SUM(N40:N43)</f>
        <v>0</v>
      </c>
      <c r="O57" s="229"/>
      <c r="P57" s="230" t="str">
        <f t="shared" si="11"/>
        <v/>
      </c>
      <c r="Q57" s="231" t="str">
        <f t="shared" si="12"/>
        <v/>
      </c>
      <c r="R57" s="231" t="str">
        <f t="shared" si="1"/>
        <v/>
      </c>
      <c r="S57" s="231" t="str">
        <f>IF(SUBSTITUTE(SUBSTITUTE($F57,"　","")," ","")="","",IFERROR(VLOOKUP($F57,$M$24:$M$44,1,FALSE),IFERROR(VLOOKUP(IF(AND(LEFT($F57,1)="小",NOT(SUM(COUNTIF($F57,{"*中*","*高*","*大*"})))),"小",IF(AND(LEFT($F57,1)="中",NOT(SUM(COUNTIF($F57,{"*小*","*高*","*大*"})))),"中",IF(AND(LEFT($F57,1)="高",NOT(SUM(COUNTIF($F57,{"*小*","*中*","*大*"})))),"高",IF(AND(LEFT($F57,1)="大",NOT(SUM(COUNTIF($F57,{"*小*","*中*","*高*"})))),"大","NG"))))&amp;MAX(TEXT(MID($F57,{1,2,3,4,5},{1;2;3;4;5;6;7;8;9;10;11;12;13;14;15}),"標準;;0;!0")*1),$M$24:$M$44,1,FALSE),"NG")))</f>
        <v/>
      </c>
      <c r="T57" s="231" t="str">
        <f t="shared" si="13"/>
        <v/>
      </c>
      <c r="U57" s="184">
        <f t="shared" si="2"/>
        <v>0</v>
      </c>
      <c r="V57" s="184">
        <f t="shared" si="22"/>
        <v>0</v>
      </c>
      <c r="W57" s="184">
        <f t="shared" si="14"/>
        <v>0</v>
      </c>
      <c r="X57" s="187" t="str">
        <f t="shared" si="3"/>
        <v/>
      </c>
      <c r="Y57" s="231" t="str">
        <f t="shared" si="4"/>
        <v>氏名</v>
      </c>
      <c r="Z57" s="231" t="str">
        <f t="shared" si="15"/>
        <v>・</v>
      </c>
      <c r="AA57" s="231" t="str">
        <f t="shared" si="5"/>
        <v>年齢</v>
      </c>
      <c r="AB57" s="231" t="str">
        <f t="shared" si="16"/>
        <v>・</v>
      </c>
      <c r="AC57" s="231" t="str">
        <f t="shared" si="6"/>
        <v>学年</v>
      </c>
      <c r="AD57" s="231" t="str">
        <f t="shared" si="17"/>
        <v/>
      </c>
      <c r="AE57" s="231" t="str">
        <f t="shared" si="7"/>
        <v/>
      </c>
      <c r="AF57" s="231" t="str">
        <f t="shared" si="18"/>
        <v>が未記入です。</v>
      </c>
      <c r="AG57" s="231" t="str">
        <f t="shared" si="8"/>
        <v/>
      </c>
      <c r="AH57" s="231" t="str">
        <f t="shared" si="19"/>
        <v/>
      </c>
      <c r="AI57" s="231" t="str">
        <f t="shared" si="20"/>
        <v/>
      </c>
      <c r="AJ57" s="231" t="str">
        <f t="shared" si="21"/>
        <v/>
      </c>
      <c r="AK57" s="231" t="str">
        <f t="shared" si="9"/>
        <v/>
      </c>
    </row>
    <row r="58" spans="1:37" ht="25.5" customHeight="1">
      <c r="A58" s="178"/>
      <c r="B58" s="178"/>
      <c r="C58" s="222">
        <v>35</v>
      </c>
      <c r="D58" s="225"/>
      <c r="E58" s="223"/>
      <c r="F58" s="224"/>
      <c r="G58" s="343" t="s">
        <v>25</v>
      </c>
      <c r="H58" s="226" t="str">
        <f t="shared" si="0"/>
        <v/>
      </c>
      <c r="I58" s="226"/>
      <c r="J58" s="178"/>
      <c r="K58" s="178"/>
      <c r="L58" s="184"/>
      <c r="M58" s="228" t="s">
        <v>453</v>
      </c>
      <c r="N58" s="228">
        <f>N49</f>
        <v>0</v>
      </c>
      <c r="O58" s="229"/>
      <c r="P58" s="230" t="str">
        <f t="shared" si="11"/>
        <v/>
      </c>
      <c r="Q58" s="231" t="str">
        <f t="shared" si="12"/>
        <v/>
      </c>
      <c r="R58" s="231" t="str">
        <f t="shared" si="1"/>
        <v/>
      </c>
      <c r="S58" s="231" t="str">
        <f>IF(SUBSTITUTE(SUBSTITUTE($F58,"　","")," ","")="","",IFERROR(VLOOKUP($F58,$M$24:$M$44,1,FALSE),IFERROR(VLOOKUP(IF(AND(LEFT($F58,1)="小",NOT(SUM(COUNTIF($F58,{"*中*","*高*","*大*"})))),"小",IF(AND(LEFT($F58,1)="中",NOT(SUM(COUNTIF($F58,{"*小*","*高*","*大*"})))),"中",IF(AND(LEFT($F58,1)="高",NOT(SUM(COUNTIF($F58,{"*小*","*中*","*大*"})))),"高",IF(AND(LEFT($F58,1)="大",NOT(SUM(COUNTIF($F58,{"*小*","*中*","*高*"})))),"大","NG"))))&amp;MAX(TEXT(MID($F58,{1,2,3,4,5},{1;2;3;4;5;6;7;8;9;10;11;12;13;14;15}),"標準;;0;!0")*1),$M$24:$M$44,1,FALSE),"NG")))</f>
        <v/>
      </c>
      <c r="T58" s="231" t="str">
        <f t="shared" si="13"/>
        <v/>
      </c>
      <c r="U58" s="184">
        <f t="shared" si="2"/>
        <v>0</v>
      </c>
      <c r="V58" s="184">
        <f t="shared" si="22"/>
        <v>0</v>
      </c>
      <c r="W58" s="184">
        <f t="shared" si="14"/>
        <v>0</v>
      </c>
      <c r="X58" s="187" t="str">
        <f t="shared" si="3"/>
        <v/>
      </c>
      <c r="Y58" s="231" t="str">
        <f t="shared" si="4"/>
        <v>氏名</v>
      </c>
      <c r="Z58" s="231" t="str">
        <f t="shared" si="15"/>
        <v>・</v>
      </c>
      <c r="AA58" s="231" t="str">
        <f t="shared" si="5"/>
        <v>年齢</v>
      </c>
      <c r="AB58" s="231" t="str">
        <f t="shared" si="16"/>
        <v>・</v>
      </c>
      <c r="AC58" s="231" t="str">
        <f t="shared" si="6"/>
        <v>学年</v>
      </c>
      <c r="AD58" s="231" t="str">
        <f t="shared" si="17"/>
        <v/>
      </c>
      <c r="AE58" s="231" t="str">
        <f t="shared" si="7"/>
        <v/>
      </c>
      <c r="AF58" s="231" t="str">
        <f t="shared" si="18"/>
        <v>が未記入です。</v>
      </c>
      <c r="AG58" s="231" t="str">
        <f t="shared" si="8"/>
        <v/>
      </c>
      <c r="AH58" s="231" t="str">
        <f t="shared" si="19"/>
        <v/>
      </c>
      <c r="AI58" s="231" t="str">
        <f t="shared" si="20"/>
        <v/>
      </c>
      <c r="AJ58" s="231" t="str">
        <f t="shared" si="21"/>
        <v/>
      </c>
      <c r="AK58" s="231" t="str">
        <f t="shared" si="9"/>
        <v/>
      </c>
    </row>
    <row r="59" spans="1:37" ht="25.5" customHeight="1">
      <c r="A59" s="178"/>
      <c r="B59" s="178"/>
      <c r="C59" s="222">
        <v>36</v>
      </c>
      <c r="D59" s="225"/>
      <c r="E59" s="223"/>
      <c r="F59" s="224"/>
      <c r="G59" s="343" t="s">
        <v>25</v>
      </c>
      <c r="H59" s="226" t="str">
        <f t="shared" si="0"/>
        <v/>
      </c>
      <c r="I59" s="226"/>
      <c r="J59" s="178"/>
      <c r="K59" s="178"/>
      <c r="L59" s="184"/>
      <c r="M59" s="228" t="s">
        <v>454</v>
      </c>
      <c r="N59" s="228">
        <f>N273-SUM(N52:N58)</f>
        <v>0</v>
      </c>
      <c r="O59" s="229"/>
      <c r="P59" s="230" t="str">
        <f t="shared" si="11"/>
        <v/>
      </c>
      <c r="Q59" s="231" t="str">
        <f t="shared" si="12"/>
        <v/>
      </c>
      <c r="R59" s="231" t="str">
        <f t="shared" si="1"/>
        <v/>
      </c>
      <c r="S59" s="231" t="str">
        <f>IF(SUBSTITUTE(SUBSTITUTE($F59,"　","")," ","")="","",IFERROR(VLOOKUP($F59,$M$24:$M$44,1,FALSE),IFERROR(VLOOKUP(IF(AND(LEFT($F59,1)="小",NOT(SUM(COUNTIF($F59,{"*中*","*高*","*大*"})))),"小",IF(AND(LEFT($F59,1)="中",NOT(SUM(COUNTIF($F59,{"*小*","*高*","*大*"})))),"中",IF(AND(LEFT($F59,1)="高",NOT(SUM(COUNTIF($F59,{"*小*","*中*","*大*"})))),"高",IF(AND(LEFT($F59,1)="大",NOT(SUM(COUNTIF($F59,{"*小*","*中*","*高*"})))),"大","NG"))))&amp;MAX(TEXT(MID($F59,{1,2,3,4,5},{1;2;3;4;5;6;7;8;9;10;11;12;13;14;15}),"標準;;0;!0")*1),$M$24:$M$44,1,FALSE),"NG")))</f>
        <v/>
      </c>
      <c r="T59" s="231" t="str">
        <f t="shared" si="13"/>
        <v/>
      </c>
      <c r="U59" s="184">
        <f t="shared" si="2"/>
        <v>0</v>
      </c>
      <c r="V59" s="184">
        <f t="shared" si="22"/>
        <v>0</v>
      </c>
      <c r="W59" s="184">
        <f t="shared" si="14"/>
        <v>0</v>
      </c>
      <c r="X59" s="187" t="str">
        <f t="shared" si="3"/>
        <v/>
      </c>
      <c r="Y59" s="231" t="str">
        <f t="shared" si="4"/>
        <v>氏名</v>
      </c>
      <c r="Z59" s="231" t="str">
        <f t="shared" si="15"/>
        <v>・</v>
      </c>
      <c r="AA59" s="231" t="str">
        <f t="shared" si="5"/>
        <v>年齢</v>
      </c>
      <c r="AB59" s="231" t="str">
        <f t="shared" si="16"/>
        <v>・</v>
      </c>
      <c r="AC59" s="231" t="str">
        <f t="shared" si="6"/>
        <v>学年</v>
      </c>
      <c r="AD59" s="231" t="str">
        <f t="shared" si="17"/>
        <v/>
      </c>
      <c r="AE59" s="231" t="str">
        <f t="shared" si="7"/>
        <v/>
      </c>
      <c r="AF59" s="231" t="str">
        <f t="shared" si="18"/>
        <v>が未記入です。</v>
      </c>
      <c r="AG59" s="231" t="str">
        <f t="shared" si="8"/>
        <v/>
      </c>
      <c r="AH59" s="231" t="str">
        <f t="shared" si="19"/>
        <v/>
      </c>
      <c r="AI59" s="231" t="str">
        <f t="shared" si="20"/>
        <v/>
      </c>
      <c r="AJ59" s="231" t="str">
        <f t="shared" si="21"/>
        <v/>
      </c>
      <c r="AK59" s="231" t="str">
        <f t="shared" si="9"/>
        <v/>
      </c>
    </row>
    <row r="60" spans="1:37" ht="25.5" customHeight="1">
      <c r="A60" s="178"/>
      <c r="B60" s="178"/>
      <c r="C60" s="222">
        <v>37</v>
      </c>
      <c r="D60" s="225"/>
      <c r="E60" s="223"/>
      <c r="F60" s="224"/>
      <c r="G60" s="343" t="s">
        <v>25</v>
      </c>
      <c r="H60" s="226" t="str">
        <f t="shared" si="0"/>
        <v/>
      </c>
      <c r="I60" s="226"/>
      <c r="J60" s="178"/>
      <c r="K60" s="178"/>
      <c r="L60" s="184"/>
      <c r="M60" s="184"/>
      <c r="N60" s="184"/>
      <c r="O60" s="184"/>
      <c r="P60" s="230" t="str">
        <f t="shared" si="11"/>
        <v/>
      </c>
      <c r="Q60" s="231" t="str">
        <f t="shared" si="12"/>
        <v/>
      </c>
      <c r="R60" s="231" t="str">
        <f t="shared" si="1"/>
        <v/>
      </c>
      <c r="S60" s="231" t="str">
        <f>IF(SUBSTITUTE(SUBSTITUTE($F60,"　","")," ","")="","",IFERROR(VLOOKUP($F60,$M$24:$M$44,1,FALSE),IFERROR(VLOOKUP(IF(AND(LEFT($F60,1)="小",NOT(SUM(COUNTIF($F60,{"*中*","*高*","*大*"})))),"小",IF(AND(LEFT($F60,1)="中",NOT(SUM(COUNTIF($F60,{"*小*","*高*","*大*"})))),"中",IF(AND(LEFT($F60,1)="高",NOT(SUM(COUNTIF($F60,{"*小*","*中*","*大*"})))),"高",IF(AND(LEFT($F60,1)="大",NOT(SUM(COUNTIF($F60,{"*小*","*中*","*高*"})))),"大","NG"))))&amp;MAX(TEXT(MID($F60,{1,2,3,4,5},{1;2;3;4;5;6;7;8;9;10;11;12;13;14;15}),"標準;;0;!0")*1),$M$24:$M$44,1,FALSE),"NG")))</f>
        <v/>
      </c>
      <c r="T60" s="231" t="str">
        <f t="shared" si="13"/>
        <v/>
      </c>
      <c r="U60" s="184">
        <f t="shared" si="2"/>
        <v>0</v>
      </c>
      <c r="V60" s="184">
        <f t="shared" si="22"/>
        <v>0</v>
      </c>
      <c r="W60" s="184">
        <f t="shared" si="14"/>
        <v>0</v>
      </c>
      <c r="X60" s="187" t="str">
        <f t="shared" si="3"/>
        <v/>
      </c>
      <c r="Y60" s="231" t="str">
        <f t="shared" si="4"/>
        <v>氏名</v>
      </c>
      <c r="Z60" s="231" t="str">
        <f t="shared" si="15"/>
        <v>・</v>
      </c>
      <c r="AA60" s="231" t="str">
        <f t="shared" si="5"/>
        <v>年齢</v>
      </c>
      <c r="AB60" s="231" t="str">
        <f t="shared" si="16"/>
        <v>・</v>
      </c>
      <c r="AC60" s="231" t="str">
        <f t="shared" si="6"/>
        <v>学年</v>
      </c>
      <c r="AD60" s="231" t="str">
        <f t="shared" si="17"/>
        <v/>
      </c>
      <c r="AE60" s="231" t="str">
        <f t="shared" si="7"/>
        <v/>
      </c>
      <c r="AF60" s="231" t="str">
        <f t="shared" si="18"/>
        <v>が未記入です。</v>
      </c>
      <c r="AG60" s="231" t="str">
        <f t="shared" si="8"/>
        <v/>
      </c>
      <c r="AH60" s="231" t="str">
        <f t="shared" si="19"/>
        <v/>
      </c>
      <c r="AI60" s="231" t="str">
        <f t="shared" si="20"/>
        <v/>
      </c>
      <c r="AJ60" s="231" t="str">
        <f t="shared" si="21"/>
        <v/>
      </c>
      <c r="AK60" s="231" t="str">
        <f t="shared" si="9"/>
        <v/>
      </c>
    </row>
    <row r="61" spans="1:37" ht="25.5" customHeight="1">
      <c r="A61" s="178"/>
      <c r="B61" s="178"/>
      <c r="C61" s="222">
        <v>38</v>
      </c>
      <c r="D61" s="225"/>
      <c r="E61" s="223"/>
      <c r="F61" s="224"/>
      <c r="G61" s="343" t="s">
        <v>25</v>
      </c>
      <c r="H61" s="226" t="str">
        <f t="shared" si="0"/>
        <v/>
      </c>
      <c r="I61" s="226"/>
      <c r="J61" s="178"/>
      <c r="K61" s="178"/>
      <c r="L61" s="184"/>
      <c r="P61" s="230" t="str">
        <f t="shared" si="11"/>
        <v/>
      </c>
      <c r="Q61" s="231" t="str">
        <f t="shared" si="12"/>
        <v/>
      </c>
      <c r="R61" s="231" t="str">
        <f t="shared" si="1"/>
        <v/>
      </c>
      <c r="S61" s="231" t="str">
        <f>IF(SUBSTITUTE(SUBSTITUTE($F61,"　","")," ","")="","",IFERROR(VLOOKUP($F61,$M$24:$M$44,1,FALSE),IFERROR(VLOOKUP(IF(AND(LEFT($F61,1)="小",NOT(SUM(COUNTIF($F61,{"*中*","*高*","*大*"})))),"小",IF(AND(LEFT($F61,1)="中",NOT(SUM(COUNTIF($F61,{"*小*","*高*","*大*"})))),"中",IF(AND(LEFT($F61,1)="高",NOT(SUM(COUNTIF($F61,{"*小*","*中*","*大*"})))),"高",IF(AND(LEFT($F61,1)="大",NOT(SUM(COUNTIF($F61,{"*小*","*中*","*高*"})))),"大","NG"))))&amp;MAX(TEXT(MID($F61,{1,2,3,4,5},{1;2;3;4;5;6;7;8;9;10;11;12;13;14;15}),"標準;;0;!0")*1),$M$24:$M$44,1,FALSE),"NG")))</f>
        <v/>
      </c>
      <c r="T61" s="231" t="str">
        <f t="shared" si="13"/>
        <v/>
      </c>
      <c r="U61" s="184">
        <f t="shared" si="2"/>
        <v>0</v>
      </c>
      <c r="V61" s="184">
        <f t="shared" si="22"/>
        <v>0</v>
      </c>
      <c r="W61" s="184">
        <f t="shared" si="14"/>
        <v>0</v>
      </c>
      <c r="X61" s="187" t="str">
        <f t="shared" si="3"/>
        <v/>
      </c>
      <c r="Y61" s="231" t="str">
        <f t="shared" si="4"/>
        <v>氏名</v>
      </c>
      <c r="Z61" s="231" t="str">
        <f t="shared" si="15"/>
        <v>・</v>
      </c>
      <c r="AA61" s="231" t="str">
        <f t="shared" si="5"/>
        <v>年齢</v>
      </c>
      <c r="AB61" s="231" t="str">
        <f t="shared" si="16"/>
        <v>・</v>
      </c>
      <c r="AC61" s="231" t="str">
        <f t="shared" si="6"/>
        <v>学年</v>
      </c>
      <c r="AD61" s="231" t="str">
        <f t="shared" si="17"/>
        <v/>
      </c>
      <c r="AE61" s="231" t="str">
        <f t="shared" si="7"/>
        <v/>
      </c>
      <c r="AF61" s="231" t="str">
        <f t="shared" si="18"/>
        <v>が未記入です。</v>
      </c>
      <c r="AG61" s="231" t="str">
        <f t="shared" si="8"/>
        <v/>
      </c>
      <c r="AH61" s="231" t="str">
        <f t="shared" si="19"/>
        <v/>
      </c>
      <c r="AI61" s="231" t="str">
        <f t="shared" si="20"/>
        <v/>
      </c>
      <c r="AJ61" s="231" t="str">
        <f t="shared" si="21"/>
        <v/>
      </c>
      <c r="AK61" s="231" t="str">
        <f t="shared" si="9"/>
        <v/>
      </c>
    </row>
    <row r="62" spans="1:37" ht="25.5" customHeight="1">
      <c r="A62" s="178"/>
      <c r="B62" s="178"/>
      <c r="C62" s="222">
        <v>39</v>
      </c>
      <c r="D62" s="225"/>
      <c r="E62" s="223"/>
      <c r="F62" s="224"/>
      <c r="G62" s="343" t="s">
        <v>25</v>
      </c>
      <c r="H62" s="226" t="str">
        <f t="shared" si="0"/>
        <v/>
      </c>
      <c r="I62" s="226"/>
      <c r="J62" s="178"/>
      <c r="K62" s="178"/>
      <c r="L62" s="184"/>
      <c r="M62" s="189"/>
      <c r="N62" s="189" t="s">
        <v>455</v>
      </c>
      <c r="O62" s="238"/>
      <c r="P62" s="230" t="str">
        <f t="shared" si="11"/>
        <v/>
      </c>
      <c r="Q62" s="231" t="str">
        <f t="shared" si="12"/>
        <v/>
      </c>
      <c r="R62" s="231" t="str">
        <f t="shared" si="1"/>
        <v/>
      </c>
      <c r="S62" s="231" t="str">
        <f>IF(SUBSTITUTE(SUBSTITUTE($F62,"　","")," ","")="","",IFERROR(VLOOKUP($F62,$M$24:$M$44,1,FALSE),IFERROR(VLOOKUP(IF(AND(LEFT($F62,1)="小",NOT(SUM(COUNTIF($F62,{"*中*","*高*","*大*"})))),"小",IF(AND(LEFT($F62,1)="中",NOT(SUM(COUNTIF($F62,{"*小*","*高*","*大*"})))),"中",IF(AND(LEFT($F62,1)="高",NOT(SUM(COUNTIF($F62,{"*小*","*中*","*大*"})))),"高",IF(AND(LEFT($F62,1)="大",NOT(SUM(COUNTIF($F62,{"*小*","*中*","*高*"})))),"大","NG"))))&amp;MAX(TEXT(MID($F62,{1,2,3,4,5},{1;2;3;4;5;6;7;8;9;10;11;12;13;14;15}),"標準;;0;!0")*1),$M$24:$M$44,1,FALSE),"NG")))</f>
        <v/>
      </c>
      <c r="T62" s="231" t="str">
        <f t="shared" si="13"/>
        <v/>
      </c>
      <c r="U62" s="184">
        <f t="shared" si="2"/>
        <v>0</v>
      </c>
      <c r="V62" s="184">
        <f t="shared" si="22"/>
        <v>0</v>
      </c>
      <c r="W62" s="184">
        <f t="shared" si="14"/>
        <v>0</v>
      </c>
      <c r="X62" s="187" t="str">
        <f t="shared" si="3"/>
        <v/>
      </c>
      <c r="Y62" s="231" t="str">
        <f t="shared" si="4"/>
        <v>氏名</v>
      </c>
      <c r="Z62" s="231" t="str">
        <f t="shared" si="15"/>
        <v>・</v>
      </c>
      <c r="AA62" s="231" t="str">
        <f t="shared" si="5"/>
        <v>年齢</v>
      </c>
      <c r="AB62" s="231" t="str">
        <f t="shared" si="16"/>
        <v>・</v>
      </c>
      <c r="AC62" s="231" t="str">
        <f t="shared" si="6"/>
        <v>学年</v>
      </c>
      <c r="AD62" s="231" t="str">
        <f t="shared" si="17"/>
        <v/>
      </c>
      <c r="AE62" s="231" t="str">
        <f t="shared" si="7"/>
        <v/>
      </c>
      <c r="AF62" s="231" t="str">
        <f t="shared" si="18"/>
        <v>が未記入です。</v>
      </c>
      <c r="AG62" s="231" t="str">
        <f t="shared" si="8"/>
        <v/>
      </c>
      <c r="AH62" s="231" t="str">
        <f t="shared" si="19"/>
        <v/>
      </c>
      <c r="AI62" s="231" t="str">
        <f t="shared" si="20"/>
        <v/>
      </c>
      <c r="AJ62" s="231" t="str">
        <f t="shared" si="21"/>
        <v/>
      </c>
      <c r="AK62" s="231" t="str">
        <f t="shared" si="9"/>
        <v/>
      </c>
    </row>
    <row r="63" spans="1:37" ht="25.5" customHeight="1">
      <c r="A63" s="178"/>
      <c r="B63" s="178"/>
      <c r="C63" s="222">
        <v>40</v>
      </c>
      <c r="D63" s="225"/>
      <c r="E63" s="223"/>
      <c r="F63" s="224"/>
      <c r="G63" s="343" t="s">
        <v>25</v>
      </c>
      <c r="H63" s="226" t="str">
        <f t="shared" si="0"/>
        <v/>
      </c>
      <c r="I63" s="226"/>
      <c r="J63" s="178"/>
      <c r="K63" s="178"/>
      <c r="L63" s="184"/>
      <c r="M63" s="228"/>
      <c r="N63" s="228"/>
      <c r="O63" s="229"/>
      <c r="P63" s="230" t="str">
        <f t="shared" si="11"/>
        <v/>
      </c>
      <c r="Q63" s="231" t="str">
        <f t="shared" si="12"/>
        <v/>
      </c>
      <c r="R63" s="231" t="str">
        <f t="shared" si="1"/>
        <v/>
      </c>
      <c r="S63" s="231" t="str">
        <f>IF(SUBSTITUTE(SUBSTITUTE($F63,"　","")," ","")="","",IFERROR(VLOOKUP($F63,$M$24:$M$44,1,FALSE),IFERROR(VLOOKUP(IF(AND(LEFT($F63,1)="小",NOT(SUM(COUNTIF($F63,{"*中*","*高*","*大*"})))),"小",IF(AND(LEFT($F63,1)="中",NOT(SUM(COUNTIF($F63,{"*小*","*高*","*大*"})))),"中",IF(AND(LEFT($F63,1)="高",NOT(SUM(COUNTIF($F63,{"*小*","*中*","*大*"})))),"高",IF(AND(LEFT($F63,1)="大",NOT(SUM(COUNTIF($F63,{"*小*","*中*","*高*"})))),"大","NG"))))&amp;MAX(TEXT(MID($F63,{1,2,3,4,5},{1;2;3;4;5;6;7;8;9;10;11;12;13;14;15}),"標準;;0;!0")*1),$M$24:$M$44,1,FALSE),"NG")))</f>
        <v/>
      </c>
      <c r="T63" s="231" t="str">
        <f t="shared" si="13"/>
        <v/>
      </c>
      <c r="U63" s="184">
        <f t="shared" si="2"/>
        <v>0</v>
      </c>
      <c r="V63" s="184">
        <f t="shared" si="22"/>
        <v>0</v>
      </c>
      <c r="W63" s="184">
        <f t="shared" si="14"/>
        <v>0</v>
      </c>
      <c r="X63" s="187" t="str">
        <f t="shared" si="3"/>
        <v/>
      </c>
      <c r="Y63" s="231" t="str">
        <f t="shared" si="4"/>
        <v>氏名</v>
      </c>
      <c r="Z63" s="231" t="str">
        <f t="shared" si="15"/>
        <v>・</v>
      </c>
      <c r="AA63" s="231" t="str">
        <f t="shared" si="5"/>
        <v>年齢</v>
      </c>
      <c r="AB63" s="231" t="str">
        <f t="shared" si="16"/>
        <v>・</v>
      </c>
      <c r="AC63" s="231" t="str">
        <f t="shared" si="6"/>
        <v>学年</v>
      </c>
      <c r="AD63" s="231" t="str">
        <f t="shared" si="17"/>
        <v/>
      </c>
      <c r="AE63" s="231" t="str">
        <f t="shared" si="7"/>
        <v/>
      </c>
      <c r="AF63" s="231" t="str">
        <f t="shared" si="18"/>
        <v>が未記入です。</v>
      </c>
      <c r="AG63" s="231" t="str">
        <f t="shared" si="8"/>
        <v/>
      </c>
      <c r="AH63" s="231" t="str">
        <f t="shared" si="19"/>
        <v/>
      </c>
      <c r="AI63" s="231" t="str">
        <f t="shared" si="20"/>
        <v/>
      </c>
      <c r="AJ63" s="231" t="str">
        <f t="shared" si="21"/>
        <v/>
      </c>
      <c r="AK63" s="231" t="str">
        <f t="shared" si="9"/>
        <v/>
      </c>
    </row>
    <row r="64" spans="1:37" ht="25.5" customHeight="1">
      <c r="A64" s="178"/>
      <c r="B64" s="178"/>
      <c r="C64" s="222">
        <v>41</v>
      </c>
      <c r="D64" s="225"/>
      <c r="E64" s="223"/>
      <c r="F64" s="224"/>
      <c r="G64" s="343" t="s">
        <v>25</v>
      </c>
      <c r="H64" s="226" t="str">
        <f t="shared" si="0"/>
        <v/>
      </c>
      <c r="I64" s="226"/>
      <c r="J64" s="178"/>
      <c r="K64" s="178"/>
      <c r="L64" s="184"/>
      <c r="M64" s="228"/>
      <c r="N64" s="228"/>
      <c r="O64" s="229"/>
      <c r="P64" s="230" t="str">
        <f t="shared" si="11"/>
        <v/>
      </c>
      <c r="Q64" s="231" t="str">
        <f t="shared" si="12"/>
        <v/>
      </c>
      <c r="R64" s="231" t="str">
        <f t="shared" si="1"/>
        <v/>
      </c>
      <c r="S64" s="231" t="str">
        <f>IF(SUBSTITUTE(SUBSTITUTE($F64,"　","")," ","")="","",IFERROR(VLOOKUP($F64,$M$24:$M$44,1,FALSE),IFERROR(VLOOKUP(IF(AND(LEFT($F64,1)="小",NOT(SUM(COUNTIF($F64,{"*中*","*高*","*大*"})))),"小",IF(AND(LEFT($F64,1)="中",NOT(SUM(COUNTIF($F64,{"*小*","*高*","*大*"})))),"中",IF(AND(LEFT($F64,1)="高",NOT(SUM(COUNTIF($F64,{"*小*","*中*","*大*"})))),"高",IF(AND(LEFT($F64,1)="大",NOT(SUM(COUNTIF($F64,{"*小*","*中*","*高*"})))),"大","NG"))))&amp;MAX(TEXT(MID($F64,{1,2,3,4,5},{1;2;3;4;5;6;7;8;9;10;11;12;13;14;15}),"標準;;0;!0")*1),$M$24:$M$44,1,FALSE),"NG")))</f>
        <v/>
      </c>
      <c r="T64" s="231" t="str">
        <f t="shared" si="13"/>
        <v/>
      </c>
      <c r="U64" s="184">
        <f t="shared" si="2"/>
        <v>0</v>
      </c>
      <c r="V64" s="184">
        <f t="shared" si="22"/>
        <v>0</v>
      </c>
      <c r="W64" s="184">
        <f t="shared" si="14"/>
        <v>0</v>
      </c>
      <c r="X64" s="187" t="str">
        <f t="shared" si="3"/>
        <v/>
      </c>
      <c r="Y64" s="231" t="str">
        <f t="shared" si="4"/>
        <v>氏名</v>
      </c>
      <c r="Z64" s="231" t="str">
        <f t="shared" si="15"/>
        <v>・</v>
      </c>
      <c r="AA64" s="231" t="str">
        <f t="shared" si="5"/>
        <v>年齢</v>
      </c>
      <c r="AB64" s="231" t="str">
        <f t="shared" si="16"/>
        <v>・</v>
      </c>
      <c r="AC64" s="231" t="str">
        <f t="shared" si="6"/>
        <v>学年</v>
      </c>
      <c r="AD64" s="231" t="str">
        <f t="shared" si="17"/>
        <v/>
      </c>
      <c r="AE64" s="231" t="str">
        <f t="shared" si="7"/>
        <v/>
      </c>
      <c r="AF64" s="231" t="str">
        <f t="shared" si="18"/>
        <v>が未記入です。</v>
      </c>
      <c r="AG64" s="231" t="str">
        <f t="shared" si="8"/>
        <v/>
      </c>
      <c r="AH64" s="231" t="str">
        <f t="shared" si="19"/>
        <v/>
      </c>
      <c r="AI64" s="231" t="str">
        <f t="shared" si="20"/>
        <v/>
      </c>
      <c r="AJ64" s="231" t="str">
        <f t="shared" si="21"/>
        <v/>
      </c>
      <c r="AK64" s="231" t="str">
        <f t="shared" si="9"/>
        <v/>
      </c>
    </row>
    <row r="65" spans="1:37" ht="25.5" customHeight="1">
      <c r="A65" s="178"/>
      <c r="B65" s="178"/>
      <c r="C65" s="222">
        <v>42</v>
      </c>
      <c r="D65" s="225"/>
      <c r="E65" s="223"/>
      <c r="F65" s="224"/>
      <c r="G65" s="343" t="s">
        <v>25</v>
      </c>
      <c r="H65" s="226" t="str">
        <f t="shared" si="0"/>
        <v/>
      </c>
      <c r="I65" s="226"/>
      <c r="J65" s="178"/>
      <c r="K65" s="178"/>
      <c r="L65" s="184"/>
      <c r="M65" s="228" t="str">
        <f>選択肢!J28</f>
        <v>マーチングバンド部門</v>
      </c>
      <c r="N65" s="228">
        <f>IF(SUM(N56:N58)=0,0,1)</f>
        <v>0</v>
      </c>
      <c r="O65" s="229"/>
      <c r="P65" s="230" t="str">
        <f t="shared" si="11"/>
        <v/>
      </c>
      <c r="Q65" s="231" t="str">
        <f t="shared" si="12"/>
        <v/>
      </c>
      <c r="R65" s="231" t="str">
        <f t="shared" si="1"/>
        <v/>
      </c>
      <c r="S65" s="231" t="str">
        <f>IF(SUBSTITUTE(SUBSTITUTE($F65,"　","")," ","")="","",IFERROR(VLOOKUP($F65,$M$24:$M$44,1,FALSE),IFERROR(VLOOKUP(IF(AND(LEFT($F65,1)="小",NOT(SUM(COUNTIF($F65,{"*中*","*高*","*大*"})))),"小",IF(AND(LEFT($F65,1)="中",NOT(SUM(COUNTIF($F65,{"*小*","*高*","*大*"})))),"中",IF(AND(LEFT($F65,1)="高",NOT(SUM(COUNTIF($F65,{"*小*","*中*","*大*"})))),"高",IF(AND(LEFT($F65,1)="大",NOT(SUM(COUNTIF($F65,{"*小*","*中*","*高*"})))),"大","NG"))))&amp;MAX(TEXT(MID($F65,{1,2,3,4,5},{1;2;3;4;5;6;7;8;9;10;11;12;13;14;15}),"標準;;0;!0")*1),$M$24:$M$44,1,FALSE),"NG")))</f>
        <v/>
      </c>
      <c r="T65" s="231" t="str">
        <f t="shared" si="13"/>
        <v/>
      </c>
      <c r="U65" s="184">
        <f t="shared" si="2"/>
        <v>0</v>
      </c>
      <c r="V65" s="184">
        <f t="shared" si="22"/>
        <v>0</v>
      </c>
      <c r="W65" s="184">
        <f t="shared" si="14"/>
        <v>0</v>
      </c>
      <c r="X65" s="187" t="str">
        <f t="shared" si="3"/>
        <v/>
      </c>
      <c r="Y65" s="231" t="str">
        <f t="shared" si="4"/>
        <v>氏名</v>
      </c>
      <c r="Z65" s="231" t="str">
        <f t="shared" si="15"/>
        <v>・</v>
      </c>
      <c r="AA65" s="231" t="str">
        <f t="shared" si="5"/>
        <v>年齢</v>
      </c>
      <c r="AB65" s="231" t="str">
        <f t="shared" si="16"/>
        <v>・</v>
      </c>
      <c r="AC65" s="231" t="str">
        <f t="shared" si="6"/>
        <v>学年</v>
      </c>
      <c r="AD65" s="231" t="str">
        <f t="shared" si="17"/>
        <v/>
      </c>
      <c r="AE65" s="231" t="str">
        <f t="shared" si="7"/>
        <v/>
      </c>
      <c r="AF65" s="231" t="str">
        <f t="shared" si="18"/>
        <v>が未記入です。</v>
      </c>
      <c r="AG65" s="231" t="str">
        <f t="shared" si="8"/>
        <v/>
      </c>
      <c r="AH65" s="231" t="str">
        <f t="shared" si="19"/>
        <v/>
      </c>
      <c r="AI65" s="231" t="str">
        <f t="shared" si="20"/>
        <v/>
      </c>
      <c r="AJ65" s="231" t="str">
        <f t="shared" si="21"/>
        <v/>
      </c>
      <c r="AK65" s="231" t="str">
        <f t="shared" si="9"/>
        <v/>
      </c>
    </row>
    <row r="66" spans="1:37" ht="25.5" customHeight="1">
      <c r="A66" s="178"/>
      <c r="B66" s="178"/>
      <c r="C66" s="222">
        <v>43</v>
      </c>
      <c r="D66" s="225"/>
      <c r="E66" s="223"/>
      <c r="F66" s="224"/>
      <c r="G66" s="343" t="s">
        <v>25</v>
      </c>
      <c r="H66" s="226" t="str">
        <f t="shared" si="0"/>
        <v/>
      </c>
      <c r="I66" s="226"/>
      <c r="J66" s="178"/>
      <c r="K66" s="178"/>
      <c r="L66" s="184"/>
      <c r="M66" s="228">
        <f>選択肢!J29</f>
        <v>0</v>
      </c>
      <c r="N66" s="228">
        <f>IF(SUM(N53:N54,N57:N58)=0,0,1)</f>
        <v>0</v>
      </c>
      <c r="O66" s="229"/>
      <c r="P66" s="230" t="str">
        <f t="shared" si="11"/>
        <v/>
      </c>
      <c r="Q66" s="231" t="str">
        <f t="shared" si="12"/>
        <v/>
      </c>
      <c r="R66" s="231" t="str">
        <f t="shared" si="1"/>
        <v/>
      </c>
      <c r="S66" s="231" t="str">
        <f>IF(SUBSTITUTE(SUBSTITUTE($F66,"　","")," ","")="","",IFERROR(VLOOKUP($F66,$M$24:$M$44,1,FALSE),IFERROR(VLOOKUP(IF(AND(LEFT($F66,1)="小",NOT(SUM(COUNTIF($F66,{"*中*","*高*","*大*"})))),"小",IF(AND(LEFT($F66,1)="中",NOT(SUM(COUNTIF($F66,{"*小*","*高*","*大*"})))),"中",IF(AND(LEFT($F66,1)="高",NOT(SUM(COUNTIF($F66,{"*小*","*中*","*大*"})))),"高",IF(AND(LEFT($F66,1)="大",NOT(SUM(COUNTIF($F66,{"*小*","*中*","*高*"})))),"大","NG"))))&amp;MAX(TEXT(MID($F66,{1,2,3,4,5},{1;2;3;4;5;6;7;8;9;10;11;12;13;14;15}),"標準;;0;!0")*1),$M$24:$M$44,1,FALSE),"NG")))</f>
        <v/>
      </c>
      <c r="T66" s="231" t="str">
        <f t="shared" si="13"/>
        <v/>
      </c>
      <c r="U66" s="184">
        <f t="shared" si="2"/>
        <v>0</v>
      </c>
      <c r="V66" s="184">
        <f t="shared" si="22"/>
        <v>0</v>
      </c>
      <c r="W66" s="184">
        <f t="shared" si="14"/>
        <v>0</v>
      </c>
      <c r="X66" s="187" t="str">
        <f t="shared" si="3"/>
        <v/>
      </c>
      <c r="Y66" s="231" t="str">
        <f t="shared" si="4"/>
        <v>氏名</v>
      </c>
      <c r="Z66" s="231" t="str">
        <f t="shared" si="15"/>
        <v>・</v>
      </c>
      <c r="AA66" s="231" t="str">
        <f t="shared" si="5"/>
        <v>年齢</v>
      </c>
      <c r="AB66" s="231" t="str">
        <f t="shared" si="16"/>
        <v>・</v>
      </c>
      <c r="AC66" s="231" t="str">
        <f t="shared" si="6"/>
        <v>学年</v>
      </c>
      <c r="AD66" s="231" t="str">
        <f t="shared" si="17"/>
        <v/>
      </c>
      <c r="AE66" s="231" t="str">
        <f t="shared" si="7"/>
        <v/>
      </c>
      <c r="AF66" s="231" t="str">
        <f t="shared" si="18"/>
        <v>が未記入です。</v>
      </c>
      <c r="AG66" s="231" t="str">
        <f t="shared" si="8"/>
        <v/>
      </c>
      <c r="AH66" s="231" t="str">
        <f t="shared" si="19"/>
        <v/>
      </c>
      <c r="AI66" s="231" t="str">
        <f t="shared" si="20"/>
        <v/>
      </c>
      <c r="AJ66" s="231" t="str">
        <f t="shared" si="21"/>
        <v/>
      </c>
      <c r="AK66" s="231" t="str">
        <f t="shared" si="9"/>
        <v/>
      </c>
    </row>
    <row r="67" spans="1:37" ht="25.5" customHeight="1">
      <c r="A67" s="178"/>
      <c r="B67" s="178"/>
      <c r="C67" s="222">
        <v>44</v>
      </c>
      <c r="D67" s="225"/>
      <c r="E67" s="223"/>
      <c r="F67" s="224"/>
      <c r="G67" s="343" t="s">
        <v>25</v>
      </c>
      <c r="H67" s="226" t="str">
        <f t="shared" si="0"/>
        <v/>
      </c>
      <c r="I67" s="226"/>
      <c r="J67" s="178"/>
      <c r="K67" s="178"/>
      <c r="L67" s="184"/>
      <c r="M67" s="228">
        <f>選択肢!J30</f>
        <v>0</v>
      </c>
      <c r="N67" s="228">
        <v>0</v>
      </c>
      <c r="O67" s="229"/>
      <c r="P67" s="230" t="str">
        <f t="shared" si="11"/>
        <v/>
      </c>
      <c r="Q67" s="231" t="str">
        <f t="shared" si="12"/>
        <v/>
      </c>
      <c r="R67" s="231" t="str">
        <f t="shared" si="1"/>
        <v/>
      </c>
      <c r="S67" s="231" t="str">
        <f>IF(SUBSTITUTE(SUBSTITUTE($F67,"　","")," ","")="","",IFERROR(VLOOKUP($F67,$M$24:$M$44,1,FALSE),IFERROR(VLOOKUP(IF(AND(LEFT($F67,1)="小",NOT(SUM(COUNTIF($F67,{"*中*","*高*","*大*"})))),"小",IF(AND(LEFT($F67,1)="中",NOT(SUM(COUNTIF($F67,{"*小*","*高*","*大*"})))),"中",IF(AND(LEFT($F67,1)="高",NOT(SUM(COUNTIF($F67,{"*小*","*中*","*大*"})))),"高",IF(AND(LEFT($F67,1)="大",NOT(SUM(COUNTIF($F67,{"*小*","*中*","*高*"})))),"大","NG"))))&amp;MAX(TEXT(MID($F67,{1,2,3,4,5},{1;2;3;4;5;6;7;8;9;10;11;12;13;14;15}),"標準;;0;!0")*1),$M$24:$M$44,1,FALSE),"NG")))</f>
        <v/>
      </c>
      <c r="T67" s="231" t="str">
        <f t="shared" si="13"/>
        <v/>
      </c>
      <c r="U67" s="184">
        <f t="shared" si="2"/>
        <v>0</v>
      </c>
      <c r="V67" s="184">
        <f t="shared" si="22"/>
        <v>0</v>
      </c>
      <c r="W67" s="184">
        <f t="shared" si="14"/>
        <v>0</v>
      </c>
      <c r="X67" s="187" t="str">
        <f t="shared" si="3"/>
        <v/>
      </c>
      <c r="Y67" s="231" t="str">
        <f t="shared" si="4"/>
        <v>氏名</v>
      </c>
      <c r="Z67" s="231" t="str">
        <f t="shared" si="15"/>
        <v>・</v>
      </c>
      <c r="AA67" s="231" t="str">
        <f t="shared" si="5"/>
        <v>年齢</v>
      </c>
      <c r="AB67" s="231" t="str">
        <f t="shared" si="16"/>
        <v>・</v>
      </c>
      <c r="AC67" s="231" t="str">
        <f t="shared" si="6"/>
        <v>学年</v>
      </c>
      <c r="AD67" s="231" t="str">
        <f t="shared" si="17"/>
        <v/>
      </c>
      <c r="AE67" s="231" t="str">
        <f t="shared" si="7"/>
        <v/>
      </c>
      <c r="AF67" s="231" t="str">
        <f t="shared" si="18"/>
        <v>が未記入です。</v>
      </c>
      <c r="AG67" s="231" t="str">
        <f t="shared" si="8"/>
        <v/>
      </c>
      <c r="AH67" s="231" t="str">
        <f t="shared" si="19"/>
        <v/>
      </c>
      <c r="AI67" s="231" t="str">
        <f t="shared" si="20"/>
        <v/>
      </c>
      <c r="AJ67" s="231" t="str">
        <f t="shared" si="21"/>
        <v/>
      </c>
      <c r="AK67" s="231" t="str">
        <f t="shared" si="9"/>
        <v/>
      </c>
    </row>
    <row r="68" spans="1:37" ht="25.5" customHeight="1">
      <c r="A68" s="178"/>
      <c r="B68" s="178"/>
      <c r="C68" s="222">
        <v>45</v>
      </c>
      <c r="D68" s="225"/>
      <c r="E68" s="223"/>
      <c r="F68" s="224"/>
      <c r="G68" s="343" t="s">
        <v>25</v>
      </c>
      <c r="H68" s="226" t="str">
        <f t="shared" si="0"/>
        <v/>
      </c>
      <c r="I68" s="226"/>
      <c r="J68" s="178"/>
      <c r="K68" s="178"/>
      <c r="L68" s="184"/>
      <c r="M68" s="184"/>
      <c r="N68" s="184"/>
      <c r="O68" s="184"/>
      <c r="P68" s="230" t="str">
        <f t="shared" si="11"/>
        <v/>
      </c>
      <c r="Q68" s="231" t="str">
        <f t="shared" si="12"/>
        <v/>
      </c>
      <c r="R68" s="231" t="str">
        <f t="shared" si="1"/>
        <v/>
      </c>
      <c r="S68" s="231" t="str">
        <f>IF(SUBSTITUTE(SUBSTITUTE($F68,"　","")," ","")="","",IFERROR(VLOOKUP($F68,$M$24:$M$44,1,FALSE),IFERROR(VLOOKUP(IF(AND(LEFT($F68,1)="小",NOT(SUM(COUNTIF($F68,{"*中*","*高*","*大*"})))),"小",IF(AND(LEFT($F68,1)="中",NOT(SUM(COUNTIF($F68,{"*小*","*高*","*大*"})))),"中",IF(AND(LEFT($F68,1)="高",NOT(SUM(COUNTIF($F68,{"*小*","*中*","*大*"})))),"高",IF(AND(LEFT($F68,1)="大",NOT(SUM(COUNTIF($F68,{"*小*","*中*","*高*"})))),"大","NG"))))&amp;MAX(TEXT(MID($F68,{1,2,3,4,5},{1;2;3;4;5;6;7;8;9;10;11;12;13;14;15}),"標準;;0;!0")*1),$M$24:$M$44,1,FALSE),"NG")))</f>
        <v/>
      </c>
      <c r="T68" s="231" t="str">
        <f t="shared" si="13"/>
        <v/>
      </c>
      <c r="U68" s="184">
        <f t="shared" si="2"/>
        <v>0</v>
      </c>
      <c r="V68" s="184">
        <f t="shared" si="22"/>
        <v>0</v>
      </c>
      <c r="W68" s="184">
        <f t="shared" si="14"/>
        <v>0</v>
      </c>
      <c r="X68" s="187" t="str">
        <f t="shared" si="3"/>
        <v/>
      </c>
      <c r="Y68" s="231" t="str">
        <f t="shared" si="4"/>
        <v>氏名</v>
      </c>
      <c r="Z68" s="231" t="str">
        <f t="shared" si="15"/>
        <v>・</v>
      </c>
      <c r="AA68" s="231" t="str">
        <f t="shared" si="5"/>
        <v>年齢</v>
      </c>
      <c r="AB68" s="231" t="str">
        <f t="shared" si="16"/>
        <v>・</v>
      </c>
      <c r="AC68" s="231" t="str">
        <f t="shared" si="6"/>
        <v>学年</v>
      </c>
      <c r="AD68" s="231" t="str">
        <f t="shared" si="17"/>
        <v/>
      </c>
      <c r="AE68" s="231" t="str">
        <f t="shared" si="7"/>
        <v/>
      </c>
      <c r="AF68" s="231" t="str">
        <f t="shared" si="18"/>
        <v>が未記入です。</v>
      </c>
      <c r="AG68" s="231" t="str">
        <f t="shared" si="8"/>
        <v/>
      </c>
      <c r="AH68" s="231" t="str">
        <f t="shared" si="19"/>
        <v/>
      </c>
      <c r="AI68" s="231" t="str">
        <f t="shared" si="20"/>
        <v/>
      </c>
      <c r="AJ68" s="231" t="str">
        <f t="shared" si="21"/>
        <v/>
      </c>
      <c r="AK68" s="231" t="str">
        <f t="shared" si="9"/>
        <v/>
      </c>
    </row>
    <row r="69" spans="1:37" ht="25.5" customHeight="1">
      <c r="A69" s="178"/>
      <c r="B69" s="178"/>
      <c r="C69" s="222">
        <v>46</v>
      </c>
      <c r="D69" s="225"/>
      <c r="E69" s="223"/>
      <c r="F69" s="224"/>
      <c r="G69" s="343" t="s">
        <v>25</v>
      </c>
      <c r="H69" s="226" t="str">
        <f t="shared" si="0"/>
        <v/>
      </c>
      <c r="I69" s="226"/>
      <c r="J69" s="178"/>
      <c r="K69" s="178"/>
      <c r="L69" s="184"/>
      <c r="M69" s="239" t="s">
        <v>462</v>
      </c>
      <c r="N69" s="240"/>
      <c r="O69" s="238"/>
      <c r="P69" s="230" t="str">
        <f t="shared" si="11"/>
        <v/>
      </c>
      <c r="Q69" s="231" t="str">
        <f t="shared" si="12"/>
        <v/>
      </c>
      <c r="R69" s="231" t="str">
        <f t="shared" si="1"/>
        <v/>
      </c>
      <c r="S69" s="231" t="str">
        <f>IF(SUBSTITUTE(SUBSTITUTE($F69,"　","")," ","")="","",IFERROR(VLOOKUP($F69,$M$24:$M$44,1,FALSE),IFERROR(VLOOKUP(IF(AND(LEFT($F69,1)="小",NOT(SUM(COUNTIF($F69,{"*中*","*高*","*大*"})))),"小",IF(AND(LEFT($F69,1)="中",NOT(SUM(COUNTIF($F69,{"*小*","*高*","*大*"})))),"中",IF(AND(LEFT($F69,1)="高",NOT(SUM(COUNTIF($F69,{"*小*","*中*","*大*"})))),"高",IF(AND(LEFT($F69,1)="大",NOT(SUM(COUNTIF($F69,{"*小*","*中*","*高*"})))),"大","NG"))))&amp;MAX(TEXT(MID($F69,{1,2,3,4,5},{1;2;3;4;5;6;7;8;9;10;11;12;13;14;15}),"標準;;0;!0")*1),$M$24:$M$44,1,FALSE),"NG")))</f>
        <v/>
      </c>
      <c r="T69" s="231" t="str">
        <f t="shared" si="13"/>
        <v/>
      </c>
      <c r="U69" s="184">
        <f t="shared" si="2"/>
        <v>0</v>
      </c>
      <c r="V69" s="184">
        <f t="shared" si="22"/>
        <v>0</v>
      </c>
      <c r="W69" s="184">
        <f t="shared" si="14"/>
        <v>0</v>
      </c>
      <c r="X69" s="187" t="str">
        <f t="shared" si="3"/>
        <v/>
      </c>
      <c r="Y69" s="231" t="str">
        <f t="shared" si="4"/>
        <v>氏名</v>
      </c>
      <c r="Z69" s="231" t="str">
        <f t="shared" si="15"/>
        <v>・</v>
      </c>
      <c r="AA69" s="231" t="str">
        <f t="shared" si="5"/>
        <v>年齢</v>
      </c>
      <c r="AB69" s="231" t="str">
        <f t="shared" si="16"/>
        <v>・</v>
      </c>
      <c r="AC69" s="231" t="str">
        <f t="shared" si="6"/>
        <v>学年</v>
      </c>
      <c r="AD69" s="231" t="str">
        <f t="shared" si="17"/>
        <v/>
      </c>
      <c r="AE69" s="231" t="str">
        <f t="shared" si="7"/>
        <v/>
      </c>
      <c r="AF69" s="231" t="str">
        <f t="shared" si="18"/>
        <v>が未記入です。</v>
      </c>
      <c r="AG69" s="231" t="str">
        <f t="shared" si="8"/>
        <v/>
      </c>
      <c r="AH69" s="231" t="str">
        <f t="shared" si="19"/>
        <v/>
      </c>
      <c r="AI69" s="231" t="str">
        <f t="shared" si="20"/>
        <v/>
      </c>
      <c r="AJ69" s="231" t="str">
        <f t="shared" si="21"/>
        <v/>
      </c>
      <c r="AK69" s="231" t="str">
        <f t="shared" si="9"/>
        <v/>
      </c>
    </row>
    <row r="70" spans="1:37" ht="25.5" customHeight="1">
      <c r="A70" s="178"/>
      <c r="B70" s="178"/>
      <c r="C70" s="222">
        <v>47</v>
      </c>
      <c r="D70" s="225"/>
      <c r="E70" s="223"/>
      <c r="F70" s="224"/>
      <c r="G70" s="343" t="s">
        <v>25</v>
      </c>
      <c r="H70" s="226" t="str">
        <f t="shared" si="0"/>
        <v/>
      </c>
      <c r="I70" s="226"/>
      <c r="J70" s="178"/>
      <c r="K70" s="178"/>
      <c r="L70" s="184"/>
      <c r="M70" s="228" t="s">
        <v>464</v>
      </c>
      <c r="N70" s="241">
        <v>5</v>
      </c>
      <c r="O70" s="242"/>
      <c r="P70" s="230" t="str">
        <f t="shared" si="11"/>
        <v/>
      </c>
      <c r="Q70" s="231" t="str">
        <f t="shared" si="12"/>
        <v/>
      </c>
      <c r="R70" s="231" t="str">
        <f t="shared" si="1"/>
        <v/>
      </c>
      <c r="S70" s="231" t="str">
        <f>IF(SUBSTITUTE(SUBSTITUTE($F70,"　","")," ","")="","",IFERROR(VLOOKUP($F70,$M$24:$M$44,1,FALSE),IFERROR(VLOOKUP(IF(AND(LEFT($F70,1)="小",NOT(SUM(COUNTIF($F70,{"*中*","*高*","*大*"})))),"小",IF(AND(LEFT($F70,1)="中",NOT(SUM(COUNTIF($F70,{"*小*","*高*","*大*"})))),"中",IF(AND(LEFT($F70,1)="高",NOT(SUM(COUNTIF($F70,{"*小*","*中*","*大*"})))),"高",IF(AND(LEFT($F70,1)="大",NOT(SUM(COUNTIF($F70,{"*小*","*中*","*高*"})))),"大","NG"))))&amp;MAX(TEXT(MID($F70,{1,2,3,4,5},{1;2;3;4;5;6;7;8;9;10;11;12;13;14;15}),"標準;;0;!0")*1),$M$24:$M$44,1,FALSE),"NG")))</f>
        <v/>
      </c>
      <c r="T70" s="231" t="str">
        <f t="shared" si="13"/>
        <v/>
      </c>
      <c r="U70" s="184">
        <f t="shared" si="2"/>
        <v>0</v>
      </c>
      <c r="V70" s="184">
        <f t="shared" si="22"/>
        <v>0</v>
      </c>
      <c r="W70" s="184">
        <f t="shared" si="14"/>
        <v>0</v>
      </c>
      <c r="X70" s="187" t="str">
        <f t="shared" si="3"/>
        <v/>
      </c>
      <c r="Y70" s="231" t="str">
        <f t="shared" si="4"/>
        <v>氏名</v>
      </c>
      <c r="Z70" s="231" t="str">
        <f t="shared" si="15"/>
        <v>・</v>
      </c>
      <c r="AA70" s="231" t="str">
        <f t="shared" si="5"/>
        <v>年齢</v>
      </c>
      <c r="AB70" s="231" t="str">
        <f t="shared" si="16"/>
        <v>・</v>
      </c>
      <c r="AC70" s="231" t="str">
        <f t="shared" si="6"/>
        <v>学年</v>
      </c>
      <c r="AD70" s="231" t="str">
        <f t="shared" si="17"/>
        <v/>
      </c>
      <c r="AE70" s="231" t="str">
        <f t="shared" si="7"/>
        <v/>
      </c>
      <c r="AF70" s="231" t="str">
        <f t="shared" si="18"/>
        <v>が未記入です。</v>
      </c>
      <c r="AG70" s="231" t="str">
        <f t="shared" si="8"/>
        <v/>
      </c>
      <c r="AH70" s="231" t="str">
        <f t="shared" si="19"/>
        <v/>
      </c>
      <c r="AI70" s="231" t="str">
        <f t="shared" si="20"/>
        <v/>
      </c>
      <c r="AJ70" s="231" t="str">
        <f t="shared" si="21"/>
        <v/>
      </c>
      <c r="AK70" s="231" t="str">
        <f t="shared" si="9"/>
        <v/>
      </c>
    </row>
    <row r="71" spans="1:37" ht="25.5" customHeight="1">
      <c r="A71" s="178"/>
      <c r="B71" s="178"/>
      <c r="C71" s="222">
        <v>48</v>
      </c>
      <c r="D71" s="225"/>
      <c r="E71" s="223"/>
      <c r="F71" s="224"/>
      <c r="G71" s="343" t="s">
        <v>25</v>
      </c>
      <c r="H71" s="226" t="str">
        <f t="shared" si="0"/>
        <v/>
      </c>
      <c r="I71" s="226"/>
      <c r="J71" s="178"/>
      <c r="K71" s="178"/>
      <c r="L71" s="184"/>
      <c r="M71" s="184"/>
      <c r="N71" s="184"/>
      <c r="O71" s="184"/>
      <c r="P71" s="230" t="str">
        <f t="shared" si="11"/>
        <v/>
      </c>
      <c r="Q71" s="231" t="str">
        <f t="shared" si="12"/>
        <v/>
      </c>
      <c r="R71" s="231" t="str">
        <f t="shared" si="1"/>
        <v/>
      </c>
      <c r="S71" s="231" t="str">
        <f>IF(SUBSTITUTE(SUBSTITUTE($F71,"　","")," ","")="","",IFERROR(VLOOKUP($F71,$M$24:$M$44,1,FALSE),IFERROR(VLOOKUP(IF(AND(LEFT($F71,1)="小",NOT(SUM(COUNTIF($F71,{"*中*","*高*","*大*"})))),"小",IF(AND(LEFT($F71,1)="中",NOT(SUM(COUNTIF($F71,{"*小*","*高*","*大*"})))),"中",IF(AND(LEFT($F71,1)="高",NOT(SUM(COUNTIF($F71,{"*小*","*中*","*大*"})))),"高",IF(AND(LEFT($F71,1)="大",NOT(SUM(COUNTIF($F71,{"*小*","*中*","*高*"})))),"大","NG"))))&amp;MAX(TEXT(MID($F71,{1,2,3,4,5},{1;2;3;4;5;6;7;8;9;10;11;12;13;14;15}),"標準;;0;!0")*1),$M$24:$M$44,1,FALSE),"NG")))</f>
        <v/>
      </c>
      <c r="T71" s="231" t="str">
        <f t="shared" si="13"/>
        <v/>
      </c>
      <c r="U71" s="184">
        <f t="shared" si="2"/>
        <v>0</v>
      </c>
      <c r="V71" s="184">
        <f t="shared" si="22"/>
        <v>0</v>
      </c>
      <c r="W71" s="184">
        <f t="shared" si="14"/>
        <v>0</v>
      </c>
      <c r="X71" s="187" t="str">
        <f t="shared" si="3"/>
        <v/>
      </c>
      <c r="Y71" s="231" t="str">
        <f t="shared" si="4"/>
        <v>氏名</v>
      </c>
      <c r="Z71" s="231" t="str">
        <f t="shared" si="15"/>
        <v>・</v>
      </c>
      <c r="AA71" s="231" t="str">
        <f t="shared" si="5"/>
        <v>年齢</v>
      </c>
      <c r="AB71" s="231" t="str">
        <f t="shared" si="16"/>
        <v>・</v>
      </c>
      <c r="AC71" s="231" t="str">
        <f t="shared" si="6"/>
        <v>学年</v>
      </c>
      <c r="AD71" s="231" t="str">
        <f t="shared" si="17"/>
        <v/>
      </c>
      <c r="AE71" s="231" t="str">
        <f t="shared" si="7"/>
        <v/>
      </c>
      <c r="AF71" s="231" t="str">
        <f t="shared" si="18"/>
        <v>が未記入です。</v>
      </c>
      <c r="AG71" s="231" t="str">
        <f t="shared" si="8"/>
        <v/>
      </c>
      <c r="AH71" s="231" t="str">
        <f t="shared" si="19"/>
        <v/>
      </c>
      <c r="AI71" s="231" t="str">
        <f t="shared" si="20"/>
        <v/>
      </c>
      <c r="AJ71" s="231" t="str">
        <f t="shared" si="21"/>
        <v/>
      </c>
      <c r="AK71" s="231" t="str">
        <f t="shared" si="9"/>
        <v/>
      </c>
    </row>
    <row r="72" spans="1:37" ht="25.5" customHeight="1">
      <c r="A72" s="178"/>
      <c r="B72" s="178"/>
      <c r="C72" s="222">
        <v>49</v>
      </c>
      <c r="D72" s="225"/>
      <c r="E72" s="223"/>
      <c r="F72" s="224"/>
      <c r="G72" s="343" t="s">
        <v>25</v>
      </c>
      <c r="H72" s="226" t="str">
        <f t="shared" si="0"/>
        <v/>
      </c>
      <c r="I72" s="226"/>
      <c r="J72" s="178"/>
      <c r="K72" s="178"/>
      <c r="L72" s="184"/>
      <c r="M72" s="184"/>
      <c r="N72" s="184"/>
      <c r="O72" s="184"/>
      <c r="P72" s="230" t="str">
        <f t="shared" si="11"/>
        <v/>
      </c>
      <c r="Q72" s="231" t="str">
        <f t="shared" si="12"/>
        <v/>
      </c>
      <c r="R72" s="231" t="str">
        <f t="shared" si="1"/>
        <v/>
      </c>
      <c r="S72" s="231" t="str">
        <f>IF(SUBSTITUTE(SUBSTITUTE($F72,"　","")," ","")="","",IFERROR(VLOOKUP($F72,$M$24:$M$44,1,FALSE),IFERROR(VLOOKUP(IF(AND(LEFT($F72,1)="小",NOT(SUM(COUNTIF($F72,{"*中*","*高*","*大*"})))),"小",IF(AND(LEFT($F72,1)="中",NOT(SUM(COUNTIF($F72,{"*小*","*高*","*大*"})))),"中",IF(AND(LEFT($F72,1)="高",NOT(SUM(COUNTIF($F72,{"*小*","*中*","*大*"})))),"高",IF(AND(LEFT($F72,1)="大",NOT(SUM(COUNTIF($F72,{"*小*","*中*","*高*"})))),"大","NG"))))&amp;MAX(TEXT(MID($F72,{1,2,3,4,5},{1;2;3;4;5;6;7;8;9;10;11;12;13;14;15}),"標準;;0;!0")*1),$M$24:$M$44,1,FALSE),"NG")))</f>
        <v/>
      </c>
      <c r="T72" s="231" t="str">
        <f t="shared" si="13"/>
        <v/>
      </c>
      <c r="U72" s="184">
        <f t="shared" si="2"/>
        <v>0</v>
      </c>
      <c r="V72" s="184">
        <f t="shared" si="22"/>
        <v>0</v>
      </c>
      <c r="W72" s="184">
        <f t="shared" si="14"/>
        <v>0</v>
      </c>
      <c r="X72" s="187" t="str">
        <f t="shared" si="3"/>
        <v/>
      </c>
      <c r="Y72" s="231" t="str">
        <f t="shared" si="4"/>
        <v>氏名</v>
      </c>
      <c r="Z72" s="231" t="str">
        <f t="shared" si="15"/>
        <v>・</v>
      </c>
      <c r="AA72" s="231" t="str">
        <f t="shared" si="5"/>
        <v>年齢</v>
      </c>
      <c r="AB72" s="231" t="str">
        <f t="shared" si="16"/>
        <v>・</v>
      </c>
      <c r="AC72" s="231" t="str">
        <f t="shared" si="6"/>
        <v>学年</v>
      </c>
      <c r="AD72" s="231" t="str">
        <f t="shared" si="17"/>
        <v/>
      </c>
      <c r="AE72" s="231" t="str">
        <f t="shared" si="7"/>
        <v/>
      </c>
      <c r="AF72" s="231" t="str">
        <f t="shared" si="18"/>
        <v>が未記入です。</v>
      </c>
      <c r="AG72" s="231" t="str">
        <f t="shared" si="8"/>
        <v/>
      </c>
      <c r="AH72" s="231" t="str">
        <f t="shared" si="19"/>
        <v/>
      </c>
      <c r="AI72" s="231" t="str">
        <f t="shared" si="20"/>
        <v/>
      </c>
      <c r="AJ72" s="231" t="str">
        <f t="shared" si="21"/>
        <v/>
      </c>
      <c r="AK72" s="231" t="str">
        <f t="shared" si="9"/>
        <v/>
      </c>
    </row>
    <row r="73" spans="1:37" ht="25.5" customHeight="1">
      <c r="A73" s="178"/>
      <c r="B73" s="178"/>
      <c r="C73" s="222">
        <v>50</v>
      </c>
      <c r="D73" s="225"/>
      <c r="E73" s="223"/>
      <c r="F73" s="224"/>
      <c r="G73" s="343" t="s">
        <v>25</v>
      </c>
      <c r="H73" s="226" t="str">
        <f t="shared" si="0"/>
        <v/>
      </c>
      <c r="I73" s="226"/>
      <c r="J73" s="178"/>
      <c r="K73" s="178"/>
      <c r="L73" s="184"/>
      <c r="M73" s="184"/>
      <c r="N73" s="184"/>
      <c r="O73" s="184"/>
      <c r="P73" s="230" t="str">
        <f t="shared" si="11"/>
        <v/>
      </c>
      <c r="Q73" s="231" t="str">
        <f t="shared" si="12"/>
        <v/>
      </c>
      <c r="R73" s="231" t="str">
        <f t="shared" si="1"/>
        <v/>
      </c>
      <c r="S73" s="231" t="str">
        <f>IF(SUBSTITUTE(SUBSTITUTE($F73,"　","")," ","")="","",IFERROR(VLOOKUP($F73,$M$24:$M$44,1,FALSE),IFERROR(VLOOKUP(IF(AND(LEFT($F73,1)="小",NOT(SUM(COUNTIF($F73,{"*中*","*高*","*大*"})))),"小",IF(AND(LEFT($F73,1)="中",NOT(SUM(COUNTIF($F73,{"*小*","*高*","*大*"})))),"中",IF(AND(LEFT($F73,1)="高",NOT(SUM(COUNTIF($F73,{"*小*","*中*","*大*"})))),"高",IF(AND(LEFT($F73,1)="大",NOT(SUM(COUNTIF($F73,{"*小*","*中*","*高*"})))),"大","NG"))))&amp;MAX(TEXT(MID($F73,{1,2,3,4,5},{1;2;3;4;5;6;7;8;9;10;11;12;13;14;15}),"標準;;0;!0")*1),$M$24:$M$44,1,FALSE),"NG")))</f>
        <v/>
      </c>
      <c r="T73" s="231" t="str">
        <f t="shared" si="13"/>
        <v/>
      </c>
      <c r="U73" s="184">
        <f t="shared" si="2"/>
        <v>0</v>
      </c>
      <c r="V73" s="184">
        <f t="shared" si="22"/>
        <v>0</v>
      </c>
      <c r="W73" s="184">
        <f t="shared" si="14"/>
        <v>0</v>
      </c>
      <c r="X73" s="187" t="str">
        <f t="shared" si="3"/>
        <v/>
      </c>
      <c r="Y73" s="231" t="str">
        <f t="shared" si="4"/>
        <v>氏名</v>
      </c>
      <c r="Z73" s="231" t="str">
        <f t="shared" si="15"/>
        <v>・</v>
      </c>
      <c r="AA73" s="231" t="str">
        <f t="shared" si="5"/>
        <v>年齢</v>
      </c>
      <c r="AB73" s="231" t="str">
        <f t="shared" si="16"/>
        <v>・</v>
      </c>
      <c r="AC73" s="231" t="str">
        <f t="shared" si="6"/>
        <v>学年</v>
      </c>
      <c r="AD73" s="231" t="str">
        <f t="shared" si="17"/>
        <v/>
      </c>
      <c r="AE73" s="231" t="str">
        <f t="shared" si="7"/>
        <v/>
      </c>
      <c r="AF73" s="231" t="str">
        <f t="shared" si="18"/>
        <v>が未記入です。</v>
      </c>
      <c r="AG73" s="231" t="str">
        <f t="shared" si="8"/>
        <v/>
      </c>
      <c r="AH73" s="231" t="str">
        <f t="shared" si="19"/>
        <v/>
      </c>
      <c r="AI73" s="231" t="str">
        <f t="shared" si="20"/>
        <v/>
      </c>
      <c r="AJ73" s="231" t="str">
        <f t="shared" si="21"/>
        <v/>
      </c>
      <c r="AK73" s="231" t="str">
        <f t="shared" si="9"/>
        <v/>
      </c>
    </row>
    <row r="74" spans="1:37" ht="25.5" customHeight="1">
      <c r="A74" s="178"/>
      <c r="B74" s="178"/>
      <c r="C74" s="222">
        <v>51</v>
      </c>
      <c r="D74" s="225"/>
      <c r="E74" s="223"/>
      <c r="F74" s="224"/>
      <c r="G74" s="343" t="s">
        <v>25</v>
      </c>
      <c r="H74" s="226" t="str">
        <f t="shared" si="0"/>
        <v/>
      </c>
      <c r="I74" s="226"/>
      <c r="J74" s="178"/>
      <c r="K74" s="178"/>
      <c r="L74" s="184"/>
      <c r="M74" s="184"/>
      <c r="N74" s="184"/>
      <c r="O74" s="184"/>
      <c r="P74" s="230" t="str">
        <f t="shared" si="11"/>
        <v/>
      </c>
      <c r="Q74" s="231" t="str">
        <f t="shared" si="12"/>
        <v/>
      </c>
      <c r="R74" s="231" t="str">
        <f t="shared" si="1"/>
        <v/>
      </c>
      <c r="S74" s="231" t="str">
        <f>IF(SUBSTITUTE(SUBSTITUTE($F74,"　","")," ","")="","",IFERROR(VLOOKUP($F74,$M$24:$M$44,1,FALSE),IFERROR(VLOOKUP(IF(AND(LEFT($F74,1)="小",NOT(SUM(COUNTIF($F74,{"*中*","*高*","*大*"})))),"小",IF(AND(LEFT($F74,1)="中",NOT(SUM(COUNTIF($F74,{"*小*","*高*","*大*"})))),"中",IF(AND(LEFT($F74,1)="高",NOT(SUM(COUNTIF($F74,{"*小*","*中*","*大*"})))),"高",IF(AND(LEFT($F74,1)="大",NOT(SUM(COUNTIF($F74,{"*小*","*中*","*高*"})))),"大","NG"))))&amp;MAX(TEXT(MID($F74,{1,2,3,4,5},{1;2;3;4;5;6;7;8;9;10;11;12;13;14;15}),"標準;;0;!0")*1),$M$24:$M$44,1,FALSE),"NG")))</f>
        <v/>
      </c>
      <c r="T74" s="231" t="str">
        <f t="shared" si="13"/>
        <v/>
      </c>
      <c r="U74" s="184">
        <f t="shared" si="2"/>
        <v>0</v>
      </c>
      <c r="V74" s="184">
        <f t="shared" si="22"/>
        <v>0</v>
      </c>
      <c r="W74" s="184">
        <f t="shared" si="14"/>
        <v>0</v>
      </c>
      <c r="X74" s="187" t="str">
        <f t="shared" si="3"/>
        <v/>
      </c>
      <c r="Y74" s="231" t="str">
        <f t="shared" si="4"/>
        <v>氏名</v>
      </c>
      <c r="Z74" s="231" t="str">
        <f t="shared" si="15"/>
        <v>・</v>
      </c>
      <c r="AA74" s="231" t="str">
        <f t="shared" si="5"/>
        <v>年齢</v>
      </c>
      <c r="AB74" s="231" t="str">
        <f t="shared" si="16"/>
        <v>・</v>
      </c>
      <c r="AC74" s="231" t="str">
        <f t="shared" si="6"/>
        <v>学年</v>
      </c>
      <c r="AD74" s="231" t="str">
        <f t="shared" si="17"/>
        <v/>
      </c>
      <c r="AE74" s="231" t="str">
        <f t="shared" si="7"/>
        <v/>
      </c>
      <c r="AF74" s="231" t="str">
        <f t="shared" si="18"/>
        <v>が未記入です。</v>
      </c>
      <c r="AG74" s="231" t="str">
        <f t="shared" si="8"/>
        <v/>
      </c>
      <c r="AH74" s="231" t="str">
        <f t="shared" si="19"/>
        <v/>
      </c>
      <c r="AI74" s="231" t="str">
        <f t="shared" si="20"/>
        <v/>
      </c>
      <c r="AJ74" s="231" t="str">
        <f t="shared" si="21"/>
        <v/>
      </c>
      <c r="AK74" s="231" t="str">
        <f t="shared" si="9"/>
        <v/>
      </c>
    </row>
    <row r="75" spans="1:37" ht="25.5" customHeight="1">
      <c r="A75" s="178"/>
      <c r="B75" s="178"/>
      <c r="C75" s="222">
        <v>52</v>
      </c>
      <c r="D75" s="225"/>
      <c r="E75" s="223"/>
      <c r="F75" s="224"/>
      <c r="G75" s="343" t="s">
        <v>25</v>
      </c>
      <c r="H75" s="226" t="str">
        <f t="shared" si="0"/>
        <v/>
      </c>
      <c r="I75" s="226"/>
      <c r="J75" s="178"/>
      <c r="K75" s="178"/>
      <c r="L75" s="184"/>
      <c r="M75" s="184"/>
      <c r="N75" s="184"/>
      <c r="O75" s="184"/>
      <c r="P75" s="230" t="str">
        <f t="shared" si="11"/>
        <v/>
      </c>
      <c r="Q75" s="231" t="str">
        <f t="shared" si="12"/>
        <v/>
      </c>
      <c r="R75" s="231" t="str">
        <f t="shared" si="1"/>
        <v/>
      </c>
      <c r="S75" s="231" t="str">
        <f>IF(SUBSTITUTE(SUBSTITUTE($F75,"　","")," ","")="","",IFERROR(VLOOKUP($F75,$M$24:$M$44,1,FALSE),IFERROR(VLOOKUP(IF(AND(LEFT($F75,1)="小",NOT(SUM(COUNTIF($F75,{"*中*","*高*","*大*"})))),"小",IF(AND(LEFT($F75,1)="中",NOT(SUM(COUNTIF($F75,{"*小*","*高*","*大*"})))),"中",IF(AND(LEFT($F75,1)="高",NOT(SUM(COUNTIF($F75,{"*小*","*中*","*大*"})))),"高",IF(AND(LEFT($F75,1)="大",NOT(SUM(COUNTIF($F75,{"*小*","*中*","*高*"})))),"大","NG"))))&amp;MAX(TEXT(MID($F75,{1,2,3,4,5},{1;2;3;4;5;6;7;8;9;10;11;12;13;14;15}),"標準;;0;!0")*1),$M$24:$M$44,1,FALSE),"NG")))</f>
        <v/>
      </c>
      <c r="T75" s="231" t="str">
        <f t="shared" si="13"/>
        <v/>
      </c>
      <c r="U75" s="184">
        <f t="shared" si="2"/>
        <v>0</v>
      </c>
      <c r="V75" s="184">
        <f t="shared" si="22"/>
        <v>0</v>
      </c>
      <c r="W75" s="184">
        <f t="shared" si="14"/>
        <v>0</v>
      </c>
      <c r="X75" s="187" t="str">
        <f t="shared" si="3"/>
        <v/>
      </c>
      <c r="Y75" s="231" t="str">
        <f t="shared" si="4"/>
        <v>氏名</v>
      </c>
      <c r="Z75" s="231" t="str">
        <f t="shared" si="15"/>
        <v>・</v>
      </c>
      <c r="AA75" s="231" t="str">
        <f t="shared" si="5"/>
        <v>年齢</v>
      </c>
      <c r="AB75" s="231" t="str">
        <f t="shared" si="16"/>
        <v>・</v>
      </c>
      <c r="AC75" s="231" t="str">
        <f t="shared" si="6"/>
        <v>学年</v>
      </c>
      <c r="AD75" s="231" t="str">
        <f t="shared" si="17"/>
        <v/>
      </c>
      <c r="AE75" s="231" t="str">
        <f t="shared" si="7"/>
        <v/>
      </c>
      <c r="AF75" s="231" t="str">
        <f t="shared" si="18"/>
        <v>が未記入です。</v>
      </c>
      <c r="AG75" s="231" t="str">
        <f t="shared" si="8"/>
        <v/>
      </c>
      <c r="AH75" s="231" t="str">
        <f t="shared" si="19"/>
        <v/>
      </c>
      <c r="AI75" s="231" t="str">
        <f t="shared" si="20"/>
        <v/>
      </c>
      <c r="AJ75" s="231" t="str">
        <f t="shared" si="21"/>
        <v/>
      </c>
      <c r="AK75" s="231" t="str">
        <f t="shared" si="9"/>
        <v/>
      </c>
    </row>
    <row r="76" spans="1:37" ht="25.5" customHeight="1">
      <c r="A76" s="178"/>
      <c r="B76" s="178"/>
      <c r="C76" s="222">
        <v>53</v>
      </c>
      <c r="D76" s="225"/>
      <c r="E76" s="223"/>
      <c r="F76" s="224"/>
      <c r="G76" s="343" t="s">
        <v>25</v>
      </c>
      <c r="H76" s="226" t="str">
        <f t="shared" si="0"/>
        <v/>
      </c>
      <c r="I76" s="226"/>
      <c r="J76" s="178"/>
      <c r="K76" s="178"/>
      <c r="L76" s="184"/>
      <c r="M76" s="184"/>
      <c r="N76" s="184"/>
      <c r="O76" s="184"/>
      <c r="P76" s="230" t="str">
        <f t="shared" si="11"/>
        <v/>
      </c>
      <c r="Q76" s="231" t="str">
        <f t="shared" si="12"/>
        <v/>
      </c>
      <c r="R76" s="231" t="str">
        <f t="shared" si="1"/>
        <v/>
      </c>
      <c r="S76" s="231" t="str">
        <f>IF(SUBSTITUTE(SUBSTITUTE($F76,"　","")," ","")="","",IFERROR(VLOOKUP($F76,$M$24:$M$44,1,FALSE),IFERROR(VLOOKUP(IF(AND(LEFT($F76,1)="小",NOT(SUM(COUNTIF($F76,{"*中*","*高*","*大*"})))),"小",IF(AND(LEFT($F76,1)="中",NOT(SUM(COUNTIF($F76,{"*小*","*高*","*大*"})))),"中",IF(AND(LEFT($F76,1)="高",NOT(SUM(COUNTIF($F76,{"*小*","*中*","*大*"})))),"高",IF(AND(LEFT($F76,1)="大",NOT(SUM(COUNTIF($F76,{"*小*","*中*","*高*"})))),"大","NG"))))&amp;MAX(TEXT(MID($F76,{1,2,3,4,5},{1;2;3;4;5;6;7;8;9;10;11;12;13;14;15}),"標準;;0;!0")*1),$M$24:$M$44,1,FALSE),"NG")))</f>
        <v/>
      </c>
      <c r="T76" s="231" t="str">
        <f t="shared" si="13"/>
        <v/>
      </c>
      <c r="U76" s="184">
        <f t="shared" si="2"/>
        <v>0</v>
      </c>
      <c r="V76" s="184">
        <f t="shared" si="22"/>
        <v>0</v>
      </c>
      <c r="W76" s="184">
        <f t="shared" si="14"/>
        <v>0</v>
      </c>
      <c r="X76" s="187" t="str">
        <f t="shared" si="3"/>
        <v/>
      </c>
      <c r="Y76" s="231" t="str">
        <f t="shared" si="4"/>
        <v>氏名</v>
      </c>
      <c r="Z76" s="231" t="str">
        <f t="shared" si="15"/>
        <v>・</v>
      </c>
      <c r="AA76" s="231" t="str">
        <f t="shared" si="5"/>
        <v>年齢</v>
      </c>
      <c r="AB76" s="231" t="str">
        <f t="shared" si="16"/>
        <v>・</v>
      </c>
      <c r="AC76" s="231" t="str">
        <f t="shared" si="6"/>
        <v>学年</v>
      </c>
      <c r="AD76" s="231" t="str">
        <f t="shared" si="17"/>
        <v/>
      </c>
      <c r="AE76" s="231" t="str">
        <f t="shared" si="7"/>
        <v/>
      </c>
      <c r="AF76" s="231" t="str">
        <f t="shared" si="18"/>
        <v>が未記入です。</v>
      </c>
      <c r="AG76" s="231" t="str">
        <f t="shared" si="8"/>
        <v/>
      </c>
      <c r="AH76" s="231" t="str">
        <f t="shared" si="19"/>
        <v/>
      </c>
      <c r="AI76" s="231" t="str">
        <f t="shared" si="20"/>
        <v/>
      </c>
      <c r="AJ76" s="231" t="str">
        <f t="shared" si="21"/>
        <v/>
      </c>
      <c r="AK76" s="231" t="str">
        <f t="shared" si="9"/>
        <v/>
      </c>
    </row>
    <row r="77" spans="1:37" ht="25.5" customHeight="1">
      <c r="A77" s="178"/>
      <c r="B77" s="178"/>
      <c r="C77" s="222">
        <v>54</v>
      </c>
      <c r="D77" s="225"/>
      <c r="E77" s="223"/>
      <c r="F77" s="224"/>
      <c r="G77" s="343" t="s">
        <v>25</v>
      </c>
      <c r="H77" s="226" t="str">
        <f t="shared" si="0"/>
        <v/>
      </c>
      <c r="I77" s="226"/>
      <c r="J77" s="178"/>
      <c r="K77" s="178"/>
      <c r="L77" s="184"/>
      <c r="M77" s="184"/>
      <c r="N77" s="184"/>
      <c r="O77" s="184"/>
      <c r="P77" s="230" t="str">
        <f t="shared" si="11"/>
        <v/>
      </c>
      <c r="Q77" s="231" t="str">
        <f t="shared" si="12"/>
        <v/>
      </c>
      <c r="R77" s="231" t="str">
        <f t="shared" si="1"/>
        <v/>
      </c>
      <c r="S77" s="231" t="str">
        <f>IF(SUBSTITUTE(SUBSTITUTE($F77,"　","")," ","")="","",IFERROR(VLOOKUP($F77,$M$24:$M$44,1,FALSE),IFERROR(VLOOKUP(IF(AND(LEFT($F77,1)="小",NOT(SUM(COUNTIF($F77,{"*中*","*高*","*大*"})))),"小",IF(AND(LEFT($F77,1)="中",NOT(SUM(COUNTIF($F77,{"*小*","*高*","*大*"})))),"中",IF(AND(LEFT($F77,1)="高",NOT(SUM(COUNTIF($F77,{"*小*","*中*","*大*"})))),"高",IF(AND(LEFT($F77,1)="大",NOT(SUM(COUNTIF($F77,{"*小*","*中*","*高*"})))),"大","NG"))))&amp;MAX(TEXT(MID($F77,{1,2,3,4,5},{1;2;3;4;5;6;7;8;9;10;11;12;13;14;15}),"標準;;0;!0")*1),$M$24:$M$44,1,FALSE),"NG")))</f>
        <v/>
      </c>
      <c r="T77" s="231" t="str">
        <f t="shared" si="13"/>
        <v/>
      </c>
      <c r="U77" s="184">
        <f t="shared" si="2"/>
        <v>0</v>
      </c>
      <c r="V77" s="184">
        <f t="shared" si="22"/>
        <v>0</v>
      </c>
      <c r="W77" s="184">
        <f t="shared" si="14"/>
        <v>0</v>
      </c>
      <c r="X77" s="187" t="str">
        <f t="shared" si="3"/>
        <v/>
      </c>
      <c r="Y77" s="231" t="str">
        <f t="shared" si="4"/>
        <v>氏名</v>
      </c>
      <c r="Z77" s="231" t="str">
        <f t="shared" si="15"/>
        <v>・</v>
      </c>
      <c r="AA77" s="231" t="str">
        <f t="shared" si="5"/>
        <v>年齢</v>
      </c>
      <c r="AB77" s="231" t="str">
        <f t="shared" si="16"/>
        <v>・</v>
      </c>
      <c r="AC77" s="231" t="str">
        <f t="shared" si="6"/>
        <v>学年</v>
      </c>
      <c r="AD77" s="231" t="str">
        <f t="shared" si="17"/>
        <v/>
      </c>
      <c r="AE77" s="231" t="str">
        <f t="shared" si="7"/>
        <v/>
      </c>
      <c r="AF77" s="231" t="str">
        <f t="shared" si="18"/>
        <v>が未記入です。</v>
      </c>
      <c r="AG77" s="231" t="str">
        <f t="shared" si="8"/>
        <v/>
      </c>
      <c r="AH77" s="231" t="str">
        <f t="shared" si="19"/>
        <v/>
      </c>
      <c r="AI77" s="231" t="str">
        <f t="shared" si="20"/>
        <v/>
      </c>
      <c r="AJ77" s="231" t="str">
        <f t="shared" si="21"/>
        <v/>
      </c>
      <c r="AK77" s="231" t="str">
        <f t="shared" si="9"/>
        <v/>
      </c>
    </row>
    <row r="78" spans="1:37" ht="25.5" customHeight="1">
      <c r="A78" s="178"/>
      <c r="B78" s="178"/>
      <c r="C78" s="222">
        <v>55</v>
      </c>
      <c r="D78" s="225"/>
      <c r="E78" s="223"/>
      <c r="F78" s="224"/>
      <c r="G78" s="343" t="s">
        <v>25</v>
      </c>
      <c r="H78" s="226" t="str">
        <f t="shared" si="0"/>
        <v/>
      </c>
      <c r="I78" s="226"/>
      <c r="J78" s="178"/>
      <c r="K78" s="178"/>
      <c r="L78" s="184"/>
      <c r="M78" s="184"/>
      <c r="N78" s="184"/>
      <c r="O78" s="184"/>
      <c r="P78" s="230" t="str">
        <f t="shared" si="11"/>
        <v/>
      </c>
      <c r="Q78" s="231" t="str">
        <f t="shared" si="12"/>
        <v/>
      </c>
      <c r="R78" s="231" t="str">
        <f t="shared" si="1"/>
        <v/>
      </c>
      <c r="S78" s="231" t="str">
        <f>IF(SUBSTITUTE(SUBSTITUTE($F78,"　","")," ","")="","",IFERROR(VLOOKUP($F78,$M$24:$M$44,1,FALSE),IFERROR(VLOOKUP(IF(AND(LEFT($F78,1)="小",NOT(SUM(COUNTIF($F78,{"*中*","*高*","*大*"})))),"小",IF(AND(LEFT($F78,1)="中",NOT(SUM(COUNTIF($F78,{"*小*","*高*","*大*"})))),"中",IF(AND(LEFT($F78,1)="高",NOT(SUM(COUNTIF($F78,{"*小*","*中*","*大*"})))),"高",IF(AND(LEFT($F78,1)="大",NOT(SUM(COUNTIF($F78,{"*小*","*中*","*高*"})))),"大","NG"))))&amp;MAX(TEXT(MID($F78,{1,2,3,4,5},{1;2;3;4;5;6;7;8;9;10;11;12;13;14;15}),"標準;;0;!0")*1),$M$24:$M$44,1,FALSE),"NG")))</f>
        <v/>
      </c>
      <c r="T78" s="231" t="str">
        <f t="shared" si="13"/>
        <v/>
      </c>
      <c r="U78" s="184">
        <f t="shared" si="2"/>
        <v>0</v>
      </c>
      <c r="V78" s="184">
        <f t="shared" si="22"/>
        <v>0</v>
      </c>
      <c r="W78" s="184">
        <f t="shared" si="14"/>
        <v>0</v>
      </c>
      <c r="X78" s="187" t="str">
        <f t="shared" si="3"/>
        <v/>
      </c>
      <c r="Y78" s="231" t="str">
        <f t="shared" si="4"/>
        <v>氏名</v>
      </c>
      <c r="Z78" s="231" t="str">
        <f t="shared" si="15"/>
        <v>・</v>
      </c>
      <c r="AA78" s="231" t="str">
        <f t="shared" si="5"/>
        <v>年齢</v>
      </c>
      <c r="AB78" s="231" t="str">
        <f t="shared" si="16"/>
        <v>・</v>
      </c>
      <c r="AC78" s="231" t="str">
        <f t="shared" si="6"/>
        <v>学年</v>
      </c>
      <c r="AD78" s="231" t="str">
        <f t="shared" si="17"/>
        <v/>
      </c>
      <c r="AE78" s="231" t="str">
        <f t="shared" si="7"/>
        <v/>
      </c>
      <c r="AF78" s="231" t="str">
        <f t="shared" si="18"/>
        <v>が未記入です。</v>
      </c>
      <c r="AG78" s="231" t="str">
        <f t="shared" si="8"/>
        <v/>
      </c>
      <c r="AH78" s="231" t="str">
        <f t="shared" si="19"/>
        <v/>
      </c>
      <c r="AI78" s="231" t="str">
        <f t="shared" si="20"/>
        <v/>
      </c>
      <c r="AJ78" s="231" t="str">
        <f t="shared" si="21"/>
        <v/>
      </c>
      <c r="AK78" s="231" t="str">
        <f t="shared" si="9"/>
        <v/>
      </c>
    </row>
    <row r="79" spans="1:37" ht="25.5" customHeight="1">
      <c r="A79" s="178"/>
      <c r="B79" s="178"/>
      <c r="C79" s="222">
        <v>56</v>
      </c>
      <c r="D79" s="225"/>
      <c r="E79" s="223"/>
      <c r="F79" s="224"/>
      <c r="G79" s="343" t="s">
        <v>25</v>
      </c>
      <c r="H79" s="226" t="str">
        <f t="shared" si="0"/>
        <v/>
      </c>
      <c r="I79" s="226"/>
      <c r="J79" s="178"/>
      <c r="K79" s="178"/>
      <c r="L79" s="184"/>
      <c r="M79" s="184"/>
      <c r="N79" s="184"/>
      <c r="O79" s="184"/>
      <c r="P79" s="230" t="str">
        <f t="shared" si="11"/>
        <v/>
      </c>
      <c r="Q79" s="231" t="str">
        <f t="shared" si="12"/>
        <v/>
      </c>
      <c r="R79" s="231" t="str">
        <f t="shared" si="1"/>
        <v/>
      </c>
      <c r="S79" s="231" t="str">
        <f>IF(SUBSTITUTE(SUBSTITUTE($F79,"　","")," ","")="","",IFERROR(VLOOKUP($F79,$M$24:$M$44,1,FALSE),IFERROR(VLOOKUP(IF(AND(LEFT($F79,1)="小",NOT(SUM(COUNTIF($F79,{"*中*","*高*","*大*"})))),"小",IF(AND(LEFT($F79,1)="中",NOT(SUM(COUNTIF($F79,{"*小*","*高*","*大*"})))),"中",IF(AND(LEFT($F79,1)="高",NOT(SUM(COUNTIF($F79,{"*小*","*中*","*大*"})))),"高",IF(AND(LEFT($F79,1)="大",NOT(SUM(COUNTIF($F79,{"*小*","*中*","*高*"})))),"大","NG"))))&amp;MAX(TEXT(MID($F79,{1,2,3,4,5},{1;2;3;4;5;6;7;8;9;10;11;12;13;14;15}),"標準;;0;!0")*1),$M$24:$M$44,1,FALSE),"NG")))</f>
        <v/>
      </c>
      <c r="T79" s="231" t="str">
        <f t="shared" si="13"/>
        <v/>
      </c>
      <c r="U79" s="184">
        <f t="shared" si="2"/>
        <v>0</v>
      </c>
      <c r="V79" s="184">
        <f t="shared" si="22"/>
        <v>0</v>
      </c>
      <c r="W79" s="184">
        <f t="shared" si="14"/>
        <v>0</v>
      </c>
      <c r="X79" s="187" t="str">
        <f t="shared" si="3"/>
        <v/>
      </c>
      <c r="Y79" s="231" t="str">
        <f t="shared" si="4"/>
        <v>氏名</v>
      </c>
      <c r="Z79" s="231" t="str">
        <f t="shared" si="15"/>
        <v>・</v>
      </c>
      <c r="AA79" s="231" t="str">
        <f t="shared" si="5"/>
        <v>年齢</v>
      </c>
      <c r="AB79" s="231" t="str">
        <f t="shared" si="16"/>
        <v>・</v>
      </c>
      <c r="AC79" s="231" t="str">
        <f t="shared" si="6"/>
        <v>学年</v>
      </c>
      <c r="AD79" s="231" t="str">
        <f t="shared" si="17"/>
        <v/>
      </c>
      <c r="AE79" s="231" t="str">
        <f t="shared" si="7"/>
        <v/>
      </c>
      <c r="AF79" s="231" t="str">
        <f t="shared" si="18"/>
        <v>が未記入です。</v>
      </c>
      <c r="AG79" s="231" t="str">
        <f t="shared" si="8"/>
        <v/>
      </c>
      <c r="AH79" s="231" t="str">
        <f t="shared" si="19"/>
        <v/>
      </c>
      <c r="AI79" s="231" t="str">
        <f t="shared" si="20"/>
        <v/>
      </c>
      <c r="AJ79" s="231" t="str">
        <f t="shared" si="21"/>
        <v/>
      </c>
      <c r="AK79" s="231" t="str">
        <f t="shared" si="9"/>
        <v/>
      </c>
    </row>
    <row r="80" spans="1:37" ht="25.5" customHeight="1">
      <c r="A80" s="178"/>
      <c r="B80" s="178"/>
      <c r="C80" s="222">
        <v>57</v>
      </c>
      <c r="D80" s="225"/>
      <c r="E80" s="223"/>
      <c r="F80" s="224"/>
      <c r="G80" s="343" t="s">
        <v>25</v>
      </c>
      <c r="H80" s="226" t="str">
        <f t="shared" si="0"/>
        <v/>
      </c>
      <c r="I80" s="226"/>
      <c r="J80" s="178"/>
      <c r="K80" s="178"/>
      <c r="L80" s="184"/>
      <c r="M80" s="184"/>
      <c r="N80" s="184"/>
      <c r="O80" s="184"/>
      <c r="P80" s="230" t="str">
        <f t="shared" si="11"/>
        <v/>
      </c>
      <c r="Q80" s="231" t="str">
        <f t="shared" si="12"/>
        <v/>
      </c>
      <c r="R80" s="231" t="str">
        <f t="shared" si="1"/>
        <v/>
      </c>
      <c r="S80" s="231" t="str">
        <f>IF(SUBSTITUTE(SUBSTITUTE($F80,"　","")," ","")="","",IFERROR(VLOOKUP($F80,$M$24:$M$44,1,FALSE),IFERROR(VLOOKUP(IF(AND(LEFT($F80,1)="小",NOT(SUM(COUNTIF($F80,{"*中*","*高*","*大*"})))),"小",IF(AND(LEFT($F80,1)="中",NOT(SUM(COUNTIF($F80,{"*小*","*高*","*大*"})))),"中",IF(AND(LEFT($F80,1)="高",NOT(SUM(COUNTIF($F80,{"*小*","*中*","*大*"})))),"高",IF(AND(LEFT($F80,1)="大",NOT(SUM(COUNTIF($F80,{"*小*","*中*","*高*"})))),"大","NG"))))&amp;MAX(TEXT(MID($F80,{1,2,3,4,5},{1;2;3;4;5;6;7;8;9;10;11;12;13;14;15}),"標準;;0;!0")*1),$M$24:$M$44,1,FALSE),"NG")))</f>
        <v/>
      </c>
      <c r="T80" s="231" t="str">
        <f t="shared" si="13"/>
        <v/>
      </c>
      <c r="U80" s="184">
        <f t="shared" si="2"/>
        <v>0</v>
      </c>
      <c r="V80" s="184">
        <f t="shared" si="22"/>
        <v>0</v>
      </c>
      <c r="W80" s="184">
        <f t="shared" si="14"/>
        <v>0</v>
      </c>
      <c r="X80" s="187" t="str">
        <f t="shared" si="3"/>
        <v/>
      </c>
      <c r="Y80" s="231" t="str">
        <f t="shared" si="4"/>
        <v>氏名</v>
      </c>
      <c r="Z80" s="231" t="str">
        <f t="shared" si="15"/>
        <v>・</v>
      </c>
      <c r="AA80" s="231" t="str">
        <f t="shared" si="5"/>
        <v>年齢</v>
      </c>
      <c r="AB80" s="231" t="str">
        <f t="shared" si="16"/>
        <v>・</v>
      </c>
      <c r="AC80" s="231" t="str">
        <f t="shared" si="6"/>
        <v>学年</v>
      </c>
      <c r="AD80" s="231" t="str">
        <f t="shared" si="17"/>
        <v/>
      </c>
      <c r="AE80" s="231" t="str">
        <f t="shared" si="7"/>
        <v/>
      </c>
      <c r="AF80" s="231" t="str">
        <f t="shared" si="18"/>
        <v>が未記入です。</v>
      </c>
      <c r="AG80" s="231" t="str">
        <f t="shared" si="8"/>
        <v/>
      </c>
      <c r="AH80" s="231" t="str">
        <f t="shared" si="19"/>
        <v/>
      </c>
      <c r="AI80" s="231" t="str">
        <f t="shared" si="20"/>
        <v/>
      </c>
      <c r="AJ80" s="231" t="str">
        <f t="shared" si="21"/>
        <v/>
      </c>
      <c r="AK80" s="231" t="str">
        <f t="shared" si="9"/>
        <v/>
      </c>
    </row>
    <row r="81" spans="1:37" ht="25.5" customHeight="1">
      <c r="A81" s="178"/>
      <c r="B81" s="178"/>
      <c r="C81" s="222">
        <v>58</v>
      </c>
      <c r="D81" s="225"/>
      <c r="E81" s="223"/>
      <c r="F81" s="224"/>
      <c r="G81" s="343" t="s">
        <v>25</v>
      </c>
      <c r="H81" s="226" t="str">
        <f t="shared" si="0"/>
        <v/>
      </c>
      <c r="I81" s="226"/>
      <c r="J81" s="178"/>
      <c r="K81" s="178"/>
      <c r="L81" s="184"/>
      <c r="M81" s="184"/>
      <c r="N81" s="184"/>
      <c r="O81" s="184"/>
      <c r="P81" s="230" t="str">
        <f t="shared" si="11"/>
        <v/>
      </c>
      <c r="Q81" s="231" t="str">
        <f t="shared" si="12"/>
        <v/>
      </c>
      <c r="R81" s="231" t="str">
        <f t="shared" si="1"/>
        <v/>
      </c>
      <c r="S81" s="231" t="str">
        <f>IF(SUBSTITUTE(SUBSTITUTE($F81,"　","")," ","")="","",IFERROR(VLOOKUP($F81,$M$24:$M$44,1,FALSE),IFERROR(VLOOKUP(IF(AND(LEFT($F81,1)="小",NOT(SUM(COUNTIF($F81,{"*中*","*高*","*大*"})))),"小",IF(AND(LEFT($F81,1)="中",NOT(SUM(COUNTIF($F81,{"*小*","*高*","*大*"})))),"中",IF(AND(LEFT($F81,1)="高",NOT(SUM(COUNTIF($F81,{"*小*","*中*","*大*"})))),"高",IF(AND(LEFT($F81,1)="大",NOT(SUM(COUNTIF($F81,{"*小*","*中*","*高*"})))),"大","NG"))))&amp;MAX(TEXT(MID($F81,{1,2,3,4,5},{1;2;3;4;5;6;7;8;9;10;11;12;13;14;15}),"標準;;0;!0")*1),$M$24:$M$44,1,FALSE),"NG")))</f>
        <v/>
      </c>
      <c r="T81" s="231" t="str">
        <f t="shared" si="13"/>
        <v/>
      </c>
      <c r="U81" s="184">
        <f t="shared" si="2"/>
        <v>0</v>
      </c>
      <c r="V81" s="184">
        <f t="shared" si="22"/>
        <v>0</v>
      </c>
      <c r="W81" s="184">
        <f t="shared" si="14"/>
        <v>0</v>
      </c>
      <c r="X81" s="187" t="str">
        <f t="shared" si="3"/>
        <v/>
      </c>
      <c r="Y81" s="231" t="str">
        <f t="shared" si="4"/>
        <v>氏名</v>
      </c>
      <c r="Z81" s="231" t="str">
        <f t="shared" si="15"/>
        <v>・</v>
      </c>
      <c r="AA81" s="231" t="str">
        <f t="shared" si="5"/>
        <v>年齢</v>
      </c>
      <c r="AB81" s="231" t="str">
        <f t="shared" si="16"/>
        <v>・</v>
      </c>
      <c r="AC81" s="231" t="str">
        <f t="shared" si="6"/>
        <v>学年</v>
      </c>
      <c r="AD81" s="231" t="str">
        <f t="shared" si="17"/>
        <v/>
      </c>
      <c r="AE81" s="231" t="str">
        <f t="shared" si="7"/>
        <v/>
      </c>
      <c r="AF81" s="231" t="str">
        <f t="shared" si="18"/>
        <v>が未記入です。</v>
      </c>
      <c r="AG81" s="231" t="str">
        <f t="shared" si="8"/>
        <v/>
      </c>
      <c r="AH81" s="231" t="str">
        <f t="shared" si="19"/>
        <v/>
      </c>
      <c r="AI81" s="231" t="str">
        <f t="shared" si="20"/>
        <v/>
      </c>
      <c r="AJ81" s="231" t="str">
        <f t="shared" si="21"/>
        <v/>
      </c>
      <c r="AK81" s="231" t="str">
        <f t="shared" si="9"/>
        <v/>
      </c>
    </row>
    <row r="82" spans="1:37" ht="25.5" customHeight="1">
      <c r="A82" s="178"/>
      <c r="B82" s="178"/>
      <c r="C82" s="222">
        <v>59</v>
      </c>
      <c r="D82" s="225"/>
      <c r="E82" s="223"/>
      <c r="F82" s="224"/>
      <c r="G82" s="343" t="s">
        <v>25</v>
      </c>
      <c r="H82" s="226" t="str">
        <f t="shared" si="0"/>
        <v/>
      </c>
      <c r="I82" s="226"/>
      <c r="J82" s="178"/>
      <c r="K82" s="178"/>
      <c r="L82" s="184"/>
      <c r="M82" s="184"/>
      <c r="N82" s="184"/>
      <c r="O82" s="184"/>
      <c r="P82" s="230" t="str">
        <f t="shared" si="11"/>
        <v/>
      </c>
      <c r="Q82" s="231" t="str">
        <f t="shared" si="12"/>
        <v/>
      </c>
      <c r="R82" s="231" t="str">
        <f t="shared" si="1"/>
        <v/>
      </c>
      <c r="S82" s="231" t="str">
        <f>IF(SUBSTITUTE(SUBSTITUTE($F82,"　","")," ","")="","",IFERROR(VLOOKUP($F82,$M$24:$M$44,1,FALSE),IFERROR(VLOOKUP(IF(AND(LEFT($F82,1)="小",NOT(SUM(COUNTIF($F82,{"*中*","*高*","*大*"})))),"小",IF(AND(LEFT($F82,1)="中",NOT(SUM(COUNTIF($F82,{"*小*","*高*","*大*"})))),"中",IF(AND(LEFT($F82,1)="高",NOT(SUM(COUNTIF($F82,{"*小*","*中*","*大*"})))),"高",IF(AND(LEFT($F82,1)="大",NOT(SUM(COUNTIF($F82,{"*小*","*中*","*高*"})))),"大","NG"))))&amp;MAX(TEXT(MID($F82,{1,2,3,4,5},{1;2;3;4;5;6;7;8;9;10;11;12;13;14;15}),"標準;;0;!0")*1),$M$24:$M$44,1,FALSE),"NG")))</f>
        <v/>
      </c>
      <c r="T82" s="231" t="str">
        <f t="shared" si="13"/>
        <v/>
      </c>
      <c r="U82" s="184">
        <f t="shared" si="2"/>
        <v>0</v>
      </c>
      <c r="V82" s="184">
        <f t="shared" si="22"/>
        <v>0</v>
      </c>
      <c r="W82" s="184">
        <f t="shared" si="14"/>
        <v>0</v>
      </c>
      <c r="X82" s="187" t="str">
        <f t="shared" si="3"/>
        <v/>
      </c>
      <c r="Y82" s="231" t="str">
        <f t="shared" si="4"/>
        <v>氏名</v>
      </c>
      <c r="Z82" s="231" t="str">
        <f t="shared" si="15"/>
        <v>・</v>
      </c>
      <c r="AA82" s="231" t="str">
        <f t="shared" si="5"/>
        <v>年齢</v>
      </c>
      <c r="AB82" s="231" t="str">
        <f t="shared" si="16"/>
        <v>・</v>
      </c>
      <c r="AC82" s="231" t="str">
        <f t="shared" si="6"/>
        <v>学年</v>
      </c>
      <c r="AD82" s="231" t="str">
        <f t="shared" si="17"/>
        <v/>
      </c>
      <c r="AE82" s="231" t="str">
        <f t="shared" si="7"/>
        <v/>
      </c>
      <c r="AF82" s="231" t="str">
        <f t="shared" si="18"/>
        <v>が未記入です。</v>
      </c>
      <c r="AG82" s="231" t="str">
        <f t="shared" si="8"/>
        <v/>
      </c>
      <c r="AH82" s="231" t="str">
        <f t="shared" si="19"/>
        <v/>
      </c>
      <c r="AI82" s="231" t="str">
        <f t="shared" si="20"/>
        <v/>
      </c>
      <c r="AJ82" s="231" t="str">
        <f t="shared" si="21"/>
        <v/>
      </c>
      <c r="AK82" s="231" t="str">
        <f t="shared" si="9"/>
        <v/>
      </c>
    </row>
    <row r="83" spans="1:37" ht="25.5" customHeight="1">
      <c r="A83" s="178"/>
      <c r="B83" s="178"/>
      <c r="C83" s="222">
        <v>60</v>
      </c>
      <c r="D83" s="225"/>
      <c r="E83" s="223"/>
      <c r="F83" s="224"/>
      <c r="G83" s="343" t="s">
        <v>25</v>
      </c>
      <c r="H83" s="226" t="str">
        <f t="shared" si="0"/>
        <v/>
      </c>
      <c r="I83" s="226"/>
      <c r="J83" s="178"/>
      <c r="K83" s="178"/>
      <c r="L83" s="184"/>
      <c r="M83" s="184"/>
      <c r="N83" s="184"/>
      <c r="O83" s="184"/>
      <c r="P83" s="230" t="str">
        <f t="shared" si="11"/>
        <v/>
      </c>
      <c r="Q83" s="231" t="str">
        <f t="shared" si="12"/>
        <v/>
      </c>
      <c r="R83" s="231" t="str">
        <f t="shared" si="1"/>
        <v/>
      </c>
      <c r="S83" s="231" t="str">
        <f>IF(SUBSTITUTE(SUBSTITUTE($F83,"　","")," ","")="","",IFERROR(VLOOKUP($F83,$M$24:$M$44,1,FALSE),IFERROR(VLOOKUP(IF(AND(LEFT($F83,1)="小",NOT(SUM(COUNTIF($F83,{"*中*","*高*","*大*"})))),"小",IF(AND(LEFT($F83,1)="中",NOT(SUM(COUNTIF($F83,{"*小*","*高*","*大*"})))),"中",IF(AND(LEFT($F83,1)="高",NOT(SUM(COUNTIF($F83,{"*小*","*中*","*大*"})))),"高",IF(AND(LEFT($F83,1)="大",NOT(SUM(COUNTIF($F83,{"*小*","*中*","*高*"})))),"大","NG"))))&amp;MAX(TEXT(MID($F83,{1,2,3,4,5},{1;2;3;4;5;6;7;8;9;10;11;12;13;14;15}),"標準;;0;!0")*1),$M$24:$M$44,1,FALSE),"NG")))</f>
        <v/>
      </c>
      <c r="T83" s="231" t="str">
        <f t="shared" si="13"/>
        <v/>
      </c>
      <c r="U83" s="184">
        <f t="shared" si="2"/>
        <v>0</v>
      </c>
      <c r="V83" s="184">
        <f t="shared" si="22"/>
        <v>0</v>
      </c>
      <c r="W83" s="184">
        <f t="shared" si="14"/>
        <v>0</v>
      </c>
      <c r="X83" s="187" t="str">
        <f t="shared" si="3"/>
        <v/>
      </c>
      <c r="Y83" s="231" t="str">
        <f t="shared" si="4"/>
        <v>氏名</v>
      </c>
      <c r="Z83" s="231" t="str">
        <f t="shared" si="15"/>
        <v>・</v>
      </c>
      <c r="AA83" s="231" t="str">
        <f t="shared" si="5"/>
        <v>年齢</v>
      </c>
      <c r="AB83" s="231" t="str">
        <f t="shared" si="16"/>
        <v>・</v>
      </c>
      <c r="AC83" s="231" t="str">
        <f t="shared" si="6"/>
        <v>学年</v>
      </c>
      <c r="AD83" s="231" t="str">
        <f t="shared" si="17"/>
        <v/>
      </c>
      <c r="AE83" s="231" t="str">
        <f t="shared" si="7"/>
        <v/>
      </c>
      <c r="AF83" s="231" t="str">
        <f t="shared" si="18"/>
        <v>が未記入です。</v>
      </c>
      <c r="AG83" s="231" t="str">
        <f t="shared" si="8"/>
        <v/>
      </c>
      <c r="AH83" s="231" t="str">
        <f t="shared" si="19"/>
        <v/>
      </c>
      <c r="AI83" s="231" t="str">
        <f t="shared" si="20"/>
        <v/>
      </c>
      <c r="AJ83" s="231" t="str">
        <f t="shared" si="21"/>
        <v/>
      </c>
      <c r="AK83" s="231" t="str">
        <f t="shared" si="9"/>
        <v/>
      </c>
    </row>
    <row r="84" spans="1:37" ht="25.5" customHeight="1">
      <c r="A84" s="178"/>
      <c r="B84" s="178"/>
      <c r="C84" s="222">
        <v>61</v>
      </c>
      <c r="D84" s="225"/>
      <c r="E84" s="223"/>
      <c r="F84" s="224"/>
      <c r="G84" s="343" t="s">
        <v>25</v>
      </c>
      <c r="H84" s="226" t="str">
        <f t="shared" si="0"/>
        <v/>
      </c>
      <c r="I84" s="226"/>
      <c r="J84" s="178"/>
      <c r="K84" s="178"/>
      <c r="L84" s="184"/>
      <c r="M84" s="184"/>
      <c r="N84" s="184"/>
      <c r="O84" s="184"/>
      <c r="P84" s="230" t="str">
        <f t="shared" si="11"/>
        <v/>
      </c>
      <c r="Q84" s="231" t="str">
        <f t="shared" si="12"/>
        <v/>
      </c>
      <c r="R84" s="231" t="str">
        <f t="shared" si="1"/>
        <v/>
      </c>
      <c r="S84" s="231" t="str">
        <f>IF(SUBSTITUTE(SUBSTITUTE($F84,"　","")," ","")="","",IFERROR(VLOOKUP($F84,$M$24:$M$44,1,FALSE),IFERROR(VLOOKUP(IF(AND(LEFT($F84,1)="小",NOT(SUM(COUNTIF($F84,{"*中*","*高*","*大*"})))),"小",IF(AND(LEFT($F84,1)="中",NOT(SUM(COUNTIF($F84,{"*小*","*高*","*大*"})))),"中",IF(AND(LEFT($F84,1)="高",NOT(SUM(COUNTIF($F84,{"*小*","*中*","*大*"})))),"高",IF(AND(LEFT($F84,1)="大",NOT(SUM(COUNTIF($F84,{"*小*","*中*","*高*"})))),"大","NG"))))&amp;MAX(TEXT(MID($F84,{1,2,3,4,5},{1;2;3;4;5;6;7;8;9;10;11;12;13;14;15}),"標準;;0;!0")*1),$M$24:$M$44,1,FALSE),"NG")))</f>
        <v/>
      </c>
      <c r="T84" s="231" t="str">
        <f t="shared" si="13"/>
        <v/>
      </c>
      <c r="U84" s="184">
        <f t="shared" si="2"/>
        <v>0</v>
      </c>
      <c r="V84" s="184">
        <f t="shared" si="22"/>
        <v>0</v>
      </c>
      <c r="W84" s="184">
        <f t="shared" si="14"/>
        <v>0</v>
      </c>
      <c r="X84" s="187" t="str">
        <f t="shared" si="3"/>
        <v/>
      </c>
      <c r="Y84" s="231" t="str">
        <f t="shared" si="4"/>
        <v>氏名</v>
      </c>
      <c r="Z84" s="231" t="str">
        <f t="shared" si="15"/>
        <v>・</v>
      </c>
      <c r="AA84" s="231" t="str">
        <f t="shared" si="5"/>
        <v>年齢</v>
      </c>
      <c r="AB84" s="231" t="str">
        <f t="shared" si="16"/>
        <v>・</v>
      </c>
      <c r="AC84" s="231" t="str">
        <f t="shared" si="6"/>
        <v>学年</v>
      </c>
      <c r="AD84" s="231" t="str">
        <f t="shared" si="17"/>
        <v/>
      </c>
      <c r="AE84" s="231" t="str">
        <f t="shared" si="7"/>
        <v/>
      </c>
      <c r="AF84" s="231" t="str">
        <f t="shared" si="18"/>
        <v>が未記入です。</v>
      </c>
      <c r="AG84" s="231" t="str">
        <f t="shared" si="8"/>
        <v/>
      </c>
      <c r="AH84" s="231" t="str">
        <f t="shared" si="19"/>
        <v/>
      </c>
      <c r="AI84" s="231" t="str">
        <f t="shared" si="20"/>
        <v/>
      </c>
      <c r="AJ84" s="231" t="str">
        <f t="shared" si="21"/>
        <v/>
      </c>
      <c r="AK84" s="231" t="str">
        <f t="shared" si="9"/>
        <v/>
      </c>
    </row>
    <row r="85" spans="1:37" ht="25.5" customHeight="1">
      <c r="A85" s="178"/>
      <c r="B85" s="178"/>
      <c r="C85" s="222">
        <v>62</v>
      </c>
      <c r="D85" s="225"/>
      <c r="E85" s="223"/>
      <c r="F85" s="224"/>
      <c r="G85" s="343" t="s">
        <v>25</v>
      </c>
      <c r="H85" s="226" t="str">
        <f t="shared" si="0"/>
        <v/>
      </c>
      <c r="I85" s="226"/>
      <c r="J85" s="178"/>
      <c r="K85" s="178"/>
      <c r="L85" s="184"/>
      <c r="M85" s="184"/>
      <c r="N85" s="184"/>
      <c r="O85" s="184"/>
      <c r="P85" s="230" t="str">
        <f t="shared" si="11"/>
        <v/>
      </c>
      <c r="Q85" s="231" t="str">
        <f t="shared" si="12"/>
        <v/>
      </c>
      <c r="R85" s="231" t="str">
        <f t="shared" si="1"/>
        <v/>
      </c>
      <c r="S85" s="231" t="str">
        <f>IF(SUBSTITUTE(SUBSTITUTE($F85,"　","")," ","")="","",IFERROR(VLOOKUP($F85,$M$24:$M$44,1,FALSE),IFERROR(VLOOKUP(IF(AND(LEFT($F85,1)="小",NOT(SUM(COUNTIF($F85,{"*中*","*高*","*大*"})))),"小",IF(AND(LEFT($F85,1)="中",NOT(SUM(COUNTIF($F85,{"*小*","*高*","*大*"})))),"中",IF(AND(LEFT($F85,1)="高",NOT(SUM(COUNTIF($F85,{"*小*","*中*","*大*"})))),"高",IF(AND(LEFT($F85,1)="大",NOT(SUM(COUNTIF($F85,{"*小*","*中*","*高*"})))),"大","NG"))))&amp;MAX(TEXT(MID($F85,{1,2,3,4,5},{1;2;3;4;5;6;7;8;9;10;11;12;13;14;15}),"標準;;0;!0")*1),$M$24:$M$44,1,FALSE),"NG")))</f>
        <v/>
      </c>
      <c r="T85" s="231" t="str">
        <f t="shared" si="13"/>
        <v/>
      </c>
      <c r="U85" s="184">
        <f t="shared" si="2"/>
        <v>0</v>
      </c>
      <c r="V85" s="184">
        <f t="shared" si="22"/>
        <v>0</v>
      </c>
      <c r="W85" s="184">
        <f t="shared" si="14"/>
        <v>0</v>
      </c>
      <c r="X85" s="187" t="str">
        <f t="shared" si="3"/>
        <v/>
      </c>
      <c r="Y85" s="231" t="str">
        <f t="shared" si="4"/>
        <v>氏名</v>
      </c>
      <c r="Z85" s="231" t="str">
        <f t="shared" si="15"/>
        <v>・</v>
      </c>
      <c r="AA85" s="231" t="str">
        <f t="shared" si="5"/>
        <v>年齢</v>
      </c>
      <c r="AB85" s="231" t="str">
        <f t="shared" si="16"/>
        <v>・</v>
      </c>
      <c r="AC85" s="231" t="str">
        <f t="shared" si="6"/>
        <v>学年</v>
      </c>
      <c r="AD85" s="231" t="str">
        <f t="shared" si="17"/>
        <v/>
      </c>
      <c r="AE85" s="231" t="str">
        <f t="shared" si="7"/>
        <v/>
      </c>
      <c r="AF85" s="231" t="str">
        <f t="shared" si="18"/>
        <v>が未記入です。</v>
      </c>
      <c r="AG85" s="231" t="str">
        <f t="shared" si="8"/>
        <v/>
      </c>
      <c r="AH85" s="231" t="str">
        <f t="shared" si="19"/>
        <v/>
      </c>
      <c r="AI85" s="231" t="str">
        <f t="shared" si="20"/>
        <v/>
      </c>
      <c r="AJ85" s="231" t="str">
        <f t="shared" si="21"/>
        <v/>
      </c>
      <c r="AK85" s="231" t="str">
        <f t="shared" si="9"/>
        <v/>
      </c>
    </row>
    <row r="86" spans="1:37" ht="25.5" customHeight="1">
      <c r="A86" s="178"/>
      <c r="B86" s="178"/>
      <c r="C86" s="222">
        <v>63</v>
      </c>
      <c r="D86" s="225"/>
      <c r="E86" s="223"/>
      <c r="F86" s="224"/>
      <c r="G86" s="343" t="s">
        <v>25</v>
      </c>
      <c r="H86" s="226" t="str">
        <f t="shared" si="0"/>
        <v/>
      </c>
      <c r="I86" s="226"/>
      <c r="J86" s="178"/>
      <c r="K86" s="178"/>
      <c r="L86" s="184"/>
      <c r="M86" s="184"/>
      <c r="N86" s="184"/>
      <c r="O86" s="184"/>
      <c r="P86" s="230" t="str">
        <f t="shared" si="11"/>
        <v/>
      </c>
      <c r="Q86" s="231" t="str">
        <f t="shared" si="12"/>
        <v/>
      </c>
      <c r="R86" s="231" t="str">
        <f t="shared" si="1"/>
        <v/>
      </c>
      <c r="S86" s="231" t="str">
        <f>IF(SUBSTITUTE(SUBSTITUTE($F86,"　","")," ","")="","",IFERROR(VLOOKUP($F86,$M$24:$M$44,1,FALSE),IFERROR(VLOOKUP(IF(AND(LEFT($F86,1)="小",NOT(SUM(COUNTIF($F86,{"*中*","*高*","*大*"})))),"小",IF(AND(LEFT($F86,1)="中",NOT(SUM(COUNTIF($F86,{"*小*","*高*","*大*"})))),"中",IF(AND(LEFT($F86,1)="高",NOT(SUM(COUNTIF($F86,{"*小*","*中*","*大*"})))),"高",IF(AND(LEFT($F86,1)="大",NOT(SUM(COUNTIF($F86,{"*小*","*中*","*高*"})))),"大","NG"))))&amp;MAX(TEXT(MID($F86,{1,2,3,4,5},{1;2;3;4;5;6;7;8;9;10;11;12;13;14;15}),"標準;;0;!0")*1),$M$24:$M$44,1,FALSE),"NG")))</f>
        <v/>
      </c>
      <c r="T86" s="231" t="str">
        <f t="shared" si="13"/>
        <v/>
      </c>
      <c r="U86" s="184">
        <f t="shared" si="2"/>
        <v>0</v>
      </c>
      <c r="V86" s="184">
        <f t="shared" si="22"/>
        <v>0</v>
      </c>
      <c r="W86" s="184">
        <f t="shared" si="14"/>
        <v>0</v>
      </c>
      <c r="X86" s="187" t="str">
        <f t="shared" si="3"/>
        <v/>
      </c>
      <c r="Y86" s="231" t="str">
        <f t="shared" si="4"/>
        <v>氏名</v>
      </c>
      <c r="Z86" s="231" t="str">
        <f t="shared" si="15"/>
        <v>・</v>
      </c>
      <c r="AA86" s="231" t="str">
        <f t="shared" si="5"/>
        <v>年齢</v>
      </c>
      <c r="AB86" s="231" t="str">
        <f t="shared" si="16"/>
        <v>・</v>
      </c>
      <c r="AC86" s="231" t="str">
        <f t="shared" si="6"/>
        <v>学年</v>
      </c>
      <c r="AD86" s="231" t="str">
        <f t="shared" si="17"/>
        <v/>
      </c>
      <c r="AE86" s="231" t="str">
        <f t="shared" si="7"/>
        <v/>
      </c>
      <c r="AF86" s="231" t="str">
        <f t="shared" si="18"/>
        <v>が未記入です。</v>
      </c>
      <c r="AG86" s="231" t="str">
        <f t="shared" si="8"/>
        <v/>
      </c>
      <c r="AH86" s="231" t="str">
        <f t="shared" si="19"/>
        <v/>
      </c>
      <c r="AI86" s="231" t="str">
        <f t="shared" si="20"/>
        <v/>
      </c>
      <c r="AJ86" s="231" t="str">
        <f t="shared" si="21"/>
        <v/>
      </c>
      <c r="AK86" s="231" t="str">
        <f t="shared" si="9"/>
        <v/>
      </c>
    </row>
    <row r="87" spans="1:37" ht="25.5" customHeight="1">
      <c r="A87" s="178"/>
      <c r="B87" s="178"/>
      <c r="C87" s="222">
        <v>64</v>
      </c>
      <c r="D87" s="225"/>
      <c r="E87" s="223"/>
      <c r="F87" s="224"/>
      <c r="G87" s="343" t="s">
        <v>25</v>
      </c>
      <c r="H87" s="226" t="str">
        <f t="shared" si="0"/>
        <v/>
      </c>
      <c r="I87" s="226"/>
      <c r="J87" s="178"/>
      <c r="K87" s="178"/>
      <c r="L87" s="184"/>
      <c r="M87" s="184"/>
      <c r="N87" s="184"/>
      <c r="O87" s="184"/>
      <c r="P87" s="230" t="str">
        <f t="shared" si="11"/>
        <v/>
      </c>
      <c r="Q87" s="231" t="str">
        <f t="shared" si="12"/>
        <v/>
      </c>
      <c r="R87" s="231" t="str">
        <f t="shared" si="1"/>
        <v/>
      </c>
      <c r="S87" s="231" t="str">
        <f>IF(SUBSTITUTE(SUBSTITUTE($F87,"　","")," ","")="","",IFERROR(VLOOKUP($F87,$M$24:$M$44,1,FALSE),IFERROR(VLOOKUP(IF(AND(LEFT($F87,1)="小",NOT(SUM(COUNTIF($F87,{"*中*","*高*","*大*"})))),"小",IF(AND(LEFT($F87,1)="中",NOT(SUM(COUNTIF($F87,{"*小*","*高*","*大*"})))),"中",IF(AND(LEFT($F87,1)="高",NOT(SUM(COUNTIF($F87,{"*小*","*中*","*大*"})))),"高",IF(AND(LEFT($F87,1)="大",NOT(SUM(COUNTIF($F87,{"*小*","*中*","*高*"})))),"大","NG"))))&amp;MAX(TEXT(MID($F87,{1,2,3,4,5},{1;2;3;4;5;6;7;8;9;10;11;12;13;14;15}),"標準;;0;!0")*1),$M$24:$M$44,1,FALSE),"NG")))</f>
        <v/>
      </c>
      <c r="T87" s="231" t="str">
        <f t="shared" si="13"/>
        <v/>
      </c>
      <c r="U87" s="184">
        <f t="shared" si="2"/>
        <v>0</v>
      </c>
      <c r="V87" s="184">
        <f t="shared" si="22"/>
        <v>0</v>
      </c>
      <c r="W87" s="184">
        <f t="shared" si="14"/>
        <v>0</v>
      </c>
      <c r="X87" s="187" t="str">
        <f t="shared" si="3"/>
        <v/>
      </c>
      <c r="Y87" s="231" t="str">
        <f t="shared" si="4"/>
        <v>氏名</v>
      </c>
      <c r="Z87" s="231" t="str">
        <f t="shared" si="15"/>
        <v>・</v>
      </c>
      <c r="AA87" s="231" t="str">
        <f t="shared" si="5"/>
        <v>年齢</v>
      </c>
      <c r="AB87" s="231" t="str">
        <f t="shared" si="16"/>
        <v>・</v>
      </c>
      <c r="AC87" s="231" t="str">
        <f t="shared" si="6"/>
        <v>学年</v>
      </c>
      <c r="AD87" s="231" t="str">
        <f t="shared" si="17"/>
        <v/>
      </c>
      <c r="AE87" s="231" t="str">
        <f t="shared" si="7"/>
        <v/>
      </c>
      <c r="AF87" s="231" t="str">
        <f t="shared" si="18"/>
        <v>が未記入です。</v>
      </c>
      <c r="AG87" s="231" t="str">
        <f t="shared" si="8"/>
        <v/>
      </c>
      <c r="AH87" s="231" t="str">
        <f t="shared" si="19"/>
        <v/>
      </c>
      <c r="AI87" s="231" t="str">
        <f t="shared" si="20"/>
        <v/>
      </c>
      <c r="AJ87" s="231" t="str">
        <f t="shared" si="21"/>
        <v/>
      </c>
      <c r="AK87" s="231" t="str">
        <f t="shared" si="9"/>
        <v/>
      </c>
    </row>
    <row r="88" spans="1:37" ht="25.5" customHeight="1">
      <c r="A88" s="178"/>
      <c r="B88" s="178"/>
      <c r="C88" s="222">
        <v>65</v>
      </c>
      <c r="D88" s="225"/>
      <c r="E88" s="223"/>
      <c r="F88" s="224"/>
      <c r="G88" s="343" t="s">
        <v>25</v>
      </c>
      <c r="H88" s="226" t="str">
        <f t="shared" ref="H88:H151" si="23">X88</f>
        <v/>
      </c>
      <c r="I88" s="226"/>
      <c r="J88" s="178"/>
      <c r="K88" s="178"/>
      <c r="L88" s="184"/>
      <c r="M88" s="184"/>
      <c r="N88" s="184"/>
      <c r="O88" s="184"/>
      <c r="P88" s="230" t="str">
        <f t="shared" si="11"/>
        <v/>
      </c>
      <c r="Q88" s="231" t="str">
        <f t="shared" si="12"/>
        <v/>
      </c>
      <c r="R88" s="231" t="str">
        <f t="shared" ref="R88:R151" si="24">IF(SUBSTITUTE(SUBSTITUTE(E88,"　","")," ","")="","",IF(ISNUMBER(E88),1,2))</f>
        <v/>
      </c>
      <c r="S88" s="231" t="str">
        <f>IF(SUBSTITUTE(SUBSTITUTE($F88,"　","")," ","")="","",IFERROR(VLOOKUP($F88,$M$24:$M$44,1,FALSE),IFERROR(VLOOKUP(IF(AND(LEFT($F88,1)="小",NOT(SUM(COUNTIF($F88,{"*中*","*高*","*大*"})))),"小",IF(AND(LEFT($F88,1)="中",NOT(SUM(COUNTIF($F88,{"*小*","*高*","*大*"})))),"中",IF(AND(LEFT($F88,1)="高",NOT(SUM(COUNTIF($F88,{"*小*","*中*","*大*"})))),"高",IF(AND(LEFT($F88,1)="大",NOT(SUM(COUNTIF($F88,{"*小*","*中*","*高*"})))),"大","NG"))))&amp;MAX(TEXT(MID($F88,{1,2,3,4,5},{1;2;3;4;5;6;7;8;9;10;11;12;13;14;15}),"標準;;0;!0")*1),$M$24:$M$44,1,FALSE),"NG")))</f>
        <v/>
      </c>
      <c r="T88" s="231" t="str">
        <f t="shared" ref="T88:T151" si="25">IF(OR($N$1=0,U88=0),"",IF(OR($N$4=3,$N$4=0,$N$4=""),IF(G88=$M$21,1,IF(G88=$N$21,2,0)),$N$4))</f>
        <v/>
      </c>
      <c r="U88" s="184">
        <f t="shared" ref="U88:U151" si="26">IF(AND(COUNTBLANK(Q88:S88)=3,OR($N$4=1,$N$4=2,$N$4="",AND(OR($N$4=3,$N$4=0),G88=$O$21))),0,1)</f>
        <v>0</v>
      </c>
      <c r="V88" s="184">
        <f t="shared" si="22"/>
        <v>0</v>
      </c>
      <c r="W88" s="184">
        <f t="shared" si="14"/>
        <v>0</v>
      </c>
      <c r="X88" s="187" t="str">
        <f t="shared" ref="X88:X151" si="27">IF(V88=1,$V$22,IF(OR(R88=2,S88="NG"),CONCATENATE(AG88,AH88,AI88,AJ88,AK88),IF(U88=0,"",CONCATENATE(Y88,Z88,AA88,AB88,AC88,AD88,AE88,AF88))))</f>
        <v/>
      </c>
      <c r="Y88" s="231" t="str">
        <f t="shared" ref="Y88:Y151" si="28">IF(Q88="",$D$23,"")</f>
        <v>氏名</v>
      </c>
      <c r="Z88" s="231" t="str">
        <f t="shared" si="15"/>
        <v>・</v>
      </c>
      <c r="AA88" s="231" t="str">
        <f t="shared" ref="AA88:AA151" si="29">IF(R88="",$E$23,"")</f>
        <v>年齢</v>
      </c>
      <c r="AB88" s="231" t="str">
        <f t="shared" si="16"/>
        <v>・</v>
      </c>
      <c r="AC88" s="231" t="str">
        <f t="shared" ref="AC88:AC151" si="30">IF(S88="",$F$23,"")</f>
        <v>学年</v>
      </c>
      <c r="AD88" s="231" t="str">
        <f t="shared" si="17"/>
        <v/>
      </c>
      <c r="AE88" s="231" t="str">
        <f t="shared" ref="AE88:AE151" si="31">IF(AND($N$1=1,OR($G$3=$O$3,$G$3=$P$3),OR(G88="",G88=$O$21)),"プログラム掲載の有無","")</f>
        <v/>
      </c>
      <c r="AF88" s="231" t="str">
        <f t="shared" si="18"/>
        <v>が未記入です。</v>
      </c>
      <c r="AG88" s="231" t="str">
        <f t="shared" ref="AG88:AG151" si="32">IF(R88=2,$E$23,"")</f>
        <v/>
      </c>
      <c r="AH88" s="231" t="str">
        <f t="shared" si="19"/>
        <v/>
      </c>
      <c r="AI88" s="231" t="str">
        <f t="shared" si="20"/>
        <v/>
      </c>
      <c r="AJ88" s="231" t="str">
        <f t="shared" si="21"/>
        <v/>
      </c>
      <c r="AK88" s="231" t="str">
        <f t="shared" ref="AK88:AK151" si="33">IF(AND(AG88&lt;&gt;"",AI88=""),$AK$22,IF(AND(AG88="",AI88&lt;&gt;""),$AK$23,""))</f>
        <v/>
      </c>
    </row>
    <row r="89" spans="1:37" ht="25.5" customHeight="1">
      <c r="A89" s="178"/>
      <c r="B89" s="178"/>
      <c r="C89" s="222">
        <v>66</v>
      </c>
      <c r="D89" s="225"/>
      <c r="E89" s="223"/>
      <c r="F89" s="224"/>
      <c r="G89" s="343" t="s">
        <v>25</v>
      </c>
      <c r="H89" s="226" t="str">
        <f t="shared" si="23"/>
        <v/>
      </c>
      <c r="I89" s="226"/>
      <c r="J89" s="178"/>
      <c r="K89" s="178"/>
      <c r="L89" s="184"/>
      <c r="M89" s="184"/>
      <c r="N89" s="184"/>
      <c r="O89" s="184"/>
      <c r="P89" s="230" t="str">
        <f t="shared" ref="P89:P152" si="34">TRIM(SUBSTITUTE(D89," ","　"))</f>
        <v/>
      </c>
      <c r="Q89" s="231" t="str">
        <f t="shared" ref="Q89:Q152" si="35">IF(P89="","",1)</f>
        <v/>
      </c>
      <c r="R89" s="231" t="str">
        <f t="shared" si="24"/>
        <v/>
      </c>
      <c r="S89" s="231" t="str">
        <f>IF(SUBSTITUTE(SUBSTITUTE($F89,"　","")," ","")="","",IFERROR(VLOOKUP($F89,$M$24:$M$44,1,FALSE),IFERROR(VLOOKUP(IF(AND(LEFT($F89,1)="小",NOT(SUM(COUNTIF($F89,{"*中*","*高*","*大*"})))),"小",IF(AND(LEFT($F89,1)="中",NOT(SUM(COUNTIF($F89,{"*小*","*高*","*大*"})))),"中",IF(AND(LEFT($F89,1)="高",NOT(SUM(COUNTIF($F89,{"*小*","*中*","*大*"})))),"高",IF(AND(LEFT($F89,1)="大",NOT(SUM(COUNTIF($F89,{"*小*","*中*","*高*"})))),"大","NG"))))&amp;MAX(TEXT(MID($F89,{1,2,3,4,5},{1;2;3;4;5;6;7;8;9;10;11;12;13;14;15}),"標準;;0;!0")*1),$M$24:$M$44,1,FALSE),"NG")))</f>
        <v/>
      </c>
      <c r="T89" s="231" t="str">
        <f t="shared" si="25"/>
        <v/>
      </c>
      <c r="U89" s="184">
        <f t="shared" si="26"/>
        <v>0</v>
      </c>
      <c r="V89" s="184">
        <f t="shared" si="22"/>
        <v>0</v>
      </c>
      <c r="W89" s="184">
        <f t="shared" ref="W89:W152" si="36">IF(AND(U89=1,OR(Q89&lt;&gt;1,R89&lt;&gt;1,S89="",S89="NG",T89=0)),1,0)</f>
        <v>0</v>
      </c>
      <c r="X89" s="187" t="str">
        <f t="shared" si="27"/>
        <v/>
      </c>
      <c r="Y89" s="231" t="str">
        <f t="shared" si="28"/>
        <v>氏名</v>
      </c>
      <c r="Z89" s="231" t="str">
        <f t="shared" ref="Z89:Z152" si="37">IF(OR(Y89="",AND(AA89="",AC89="",AE89="")),"","・")</f>
        <v>・</v>
      </c>
      <c r="AA89" s="231" t="str">
        <f t="shared" si="29"/>
        <v>年齢</v>
      </c>
      <c r="AB89" s="231" t="str">
        <f t="shared" ref="AB89:AB152" si="38">IF(OR(AA89="",AND(AC89="",AE89="")),"","・")</f>
        <v>・</v>
      </c>
      <c r="AC89" s="231" t="str">
        <f t="shared" si="30"/>
        <v>学年</v>
      </c>
      <c r="AD89" s="231" t="str">
        <f t="shared" ref="AD89:AD152" si="39">IF(OR(AC89="",AE89=""),"","・")</f>
        <v/>
      </c>
      <c r="AE89" s="231" t="str">
        <f t="shared" si="31"/>
        <v/>
      </c>
      <c r="AF89" s="231" t="str">
        <f t="shared" ref="AF89:AF152" si="40">IF(COUNTBLANK(Y89:AE89)=7,"","が未記入です。")</f>
        <v>が未記入です。</v>
      </c>
      <c r="AG89" s="231" t="str">
        <f t="shared" si="32"/>
        <v/>
      </c>
      <c r="AH89" s="231" t="str">
        <f t="shared" ref="AH89:AH152" si="41">IF(OR(AG89="",AI89=""),"","・")</f>
        <v/>
      </c>
      <c r="AI89" s="231" t="str">
        <f t="shared" ref="AI89:AI152" si="42">IF(S89="NG",$F$23,"")</f>
        <v/>
      </c>
      <c r="AJ89" s="231" t="str">
        <f t="shared" ref="AJ89:AJ152" si="43">IF(COUNTBLANK(AG89:AI89)=3,"","が判別できません。")</f>
        <v/>
      </c>
      <c r="AK89" s="231" t="str">
        <f t="shared" si="33"/>
        <v/>
      </c>
    </row>
    <row r="90" spans="1:37" ht="25.5" customHeight="1">
      <c r="A90" s="178"/>
      <c r="B90" s="178"/>
      <c r="C90" s="222">
        <v>67</v>
      </c>
      <c r="D90" s="225"/>
      <c r="E90" s="223"/>
      <c r="F90" s="224"/>
      <c r="G90" s="343" t="s">
        <v>25</v>
      </c>
      <c r="H90" s="226" t="str">
        <f t="shared" si="23"/>
        <v/>
      </c>
      <c r="I90" s="226"/>
      <c r="J90" s="178"/>
      <c r="K90" s="178"/>
      <c r="L90" s="184"/>
      <c r="M90" s="184"/>
      <c r="N90" s="184"/>
      <c r="O90" s="184"/>
      <c r="P90" s="230" t="str">
        <f t="shared" si="34"/>
        <v/>
      </c>
      <c r="Q90" s="231" t="str">
        <f t="shared" si="35"/>
        <v/>
      </c>
      <c r="R90" s="231" t="str">
        <f t="shared" si="24"/>
        <v/>
      </c>
      <c r="S90" s="231" t="str">
        <f>IF(SUBSTITUTE(SUBSTITUTE($F90,"　","")," ","")="","",IFERROR(VLOOKUP($F90,$M$24:$M$44,1,FALSE),IFERROR(VLOOKUP(IF(AND(LEFT($F90,1)="小",NOT(SUM(COUNTIF($F90,{"*中*","*高*","*大*"})))),"小",IF(AND(LEFT($F90,1)="中",NOT(SUM(COUNTIF($F90,{"*小*","*高*","*大*"})))),"中",IF(AND(LEFT($F90,1)="高",NOT(SUM(COUNTIF($F90,{"*小*","*中*","*大*"})))),"高",IF(AND(LEFT($F90,1)="大",NOT(SUM(COUNTIF($F90,{"*小*","*中*","*高*"})))),"大","NG"))))&amp;MAX(TEXT(MID($F90,{1,2,3,4,5},{1;2;3;4;5;6;7;8;9;10;11;12;13;14;15}),"標準;;0;!0")*1),$M$24:$M$44,1,FALSE),"NG")))</f>
        <v/>
      </c>
      <c r="T90" s="231" t="str">
        <f t="shared" si="25"/>
        <v/>
      </c>
      <c r="U90" s="184">
        <f t="shared" si="26"/>
        <v>0</v>
      </c>
      <c r="V90" s="184">
        <f t="shared" ref="V90:V153" si="44">IF(AND(U90=1,U89=0),1,0)</f>
        <v>0</v>
      </c>
      <c r="W90" s="184">
        <f t="shared" si="36"/>
        <v>0</v>
      </c>
      <c r="X90" s="187" t="str">
        <f t="shared" si="27"/>
        <v/>
      </c>
      <c r="Y90" s="231" t="str">
        <f t="shared" si="28"/>
        <v>氏名</v>
      </c>
      <c r="Z90" s="231" t="str">
        <f t="shared" si="37"/>
        <v>・</v>
      </c>
      <c r="AA90" s="231" t="str">
        <f t="shared" si="29"/>
        <v>年齢</v>
      </c>
      <c r="AB90" s="231" t="str">
        <f t="shared" si="38"/>
        <v>・</v>
      </c>
      <c r="AC90" s="231" t="str">
        <f t="shared" si="30"/>
        <v>学年</v>
      </c>
      <c r="AD90" s="231" t="str">
        <f t="shared" si="39"/>
        <v/>
      </c>
      <c r="AE90" s="231" t="str">
        <f t="shared" si="31"/>
        <v/>
      </c>
      <c r="AF90" s="231" t="str">
        <f t="shared" si="40"/>
        <v>が未記入です。</v>
      </c>
      <c r="AG90" s="231" t="str">
        <f t="shared" si="32"/>
        <v/>
      </c>
      <c r="AH90" s="231" t="str">
        <f t="shared" si="41"/>
        <v/>
      </c>
      <c r="AI90" s="231" t="str">
        <f t="shared" si="42"/>
        <v/>
      </c>
      <c r="AJ90" s="231" t="str">
        <f t="shared" si="43"/>
        <v/>
      </c>
      <c r="AK90" s="231" t="str">
        <f t="shared" si="33"/>
        <v/>
      </c>
    </row>
    <row r="91" spans="1:37" ht="25.5" customHeight="1">
      <c r="A91" s="178"/>
      <c r="B91" s="178"/>
      <c r="C91" s="222">
        <v>68</v>
      </c>
      <c r="D91" s="225"/>
      <c r="E91" s="223"/>
      <c r="F91" s="224"/>
      <c r="G91" s="343" t="s">
        <v>25</v>
      </c>
      <c r="H91" s="226" t="str">
        <f t="shared" si="23"/>
        <v/>
      </c>
      <c r="I91" s="226"/>
      <c r="J91" s="178"/>
      <c r="K91" s="178"/>
      <c r="L91" s="184"/>
      <c r="M91" s="184"/>
      <c r="N91" s="184"/>
      <c r="O91" s="184"/>
      <c r="P91" s="230" t="str">
        <f t="shared" si="34"/>
        <v/>
      </c>
      <c r="Q91" s="231" t="str">
        <f t="shared" si="35"/>
        <v/>
      </c>
      <c r="R91" s="231" t="str">
        <f t="shared" si="24"/>
        <v/>
      </c>
      <c r="S91" s="231" t="str">
        <f>IF(SUBSTITUTE(SUBSTITUTE($F91,"　","")," ","")="","",IFERROR(VLOOKUP($F91,$M$24:$M$44,1,FALSE),IFERROR(VLOOKUP(IF(AND(LEFT($F91,1)="小",NOT(SUM(COUNTIF($F91,{"*中*","*高*","*大*"})))),"小",IF(AND(LEFT($F91,1)="中",NOT(SUM(COUNTIF($F91,{"*小*","*高*","*大*"})))),"中",IF(AND(LEFT($F91,1)="高",NOT(SUM(COUNTIF($F91,{"*小*","*中*","*大*"})))),"高",IF(AND(LEFT($F91,1)="大",NOT(SUM(COUNTIF($F91,{"*小*","*中*","*高*"})))),"大","NG"))))&amp;MAX(TEXT(MID($F91,{1,2,3,4,5},{1;2;3;4;5;6;7;8;9;10;11;12;13;14;15}),"標準;;0;!0")*1),$M$24:$M$44,1,FALSE),"NG")))</f>
        <v/>
      </c>
      <c r="T91" s="231" t="str">
        <f t="shared" si="25"/>
        <v/>
      </c>
      <c r="U91" s="184">
        <f t="shared" si="26"/>
        <v>0</v>
      </c>
      <c r="V91" s="184">
        <f t="shared" si="44"/>
        <v>0</v>
      </c>
      <c r="W91" s="184">
        <f t="shared" si="36"/>
        <v>0</v>
      </c>
      <c r="X91" s="187" t="str">
        <f t="shared" si="27"/>
        <v/>
      </c>
      <c r="Y91" s="231" t="str">
        <f t="shared" si="28"/>
        <v>氏名</v>
      </c>
      <c r="Z91" s="231" t="str">
        <f t="shared" si="37"/>
        <v>・</v>
      </c>
      <c r="AA91" s="231" t="str">
        <f t="shared" si="29"/>
        <v>年齢</v>
      </c>
      <c r="AB91" s="231" t="str">
        <f t="shared" si="38"/>
        <v>・</v>
      </c>
      <c r="AC91" s="231" t="str">
        <f t="shared" si="30"/>
        <v>学年</v>
      </c>
      <c r="AD91" s="231" t="str">
        <f t="shared" si="39"/>
        <v/>
      </c>
      <c r="AE91" s="231" t="str">
        <f t="shared" si="31"/>
        <v/>
      </c>
      <c r="AF91" s="231" t="str">
        <f t="shared" si="40"/>
        <v>が未記入です。</v>
      </c>
      <c r="AG91" s="231" t="str">
        <f t="shared" si="32"/>
        <v/>
      </c>
      <c r="AH91" s="231" t="str">
        <f t="shared" si="41"/>
        <v/>
      </c>
      <c r="AI91" s="231" t="str">
        <f t="shared" si="42"/>
        <v/>
      </c>
      <c r="AJ91" s="231" t="str">
        <f t="shared" si="43"/>
        <v/>
      </c>
      <c r="AK91" s="231" t="str">
        <f t="shared" si="33"/>
        <v/>
      </c>
    </row>
    <row r="92" spans="1:37" ht="25.5" customHeight="1">
      <c r="A92" s="178"/>
      <c r="B92" s="178"/>
      <c r="C92" s="222">
        <v>69</v>
      </c>
      <c r="D92" s="225"/>
      <c r="E92" s="223"/>
      <c r="F92" s="224"/>
      <c r="G92" s="343" t="s">
        <v>25</v>
      </c>
      <c r="H92" s="226" t="str">
        <f t="shared" si="23"/>
        <v/>
      </c>
      <c r="I92" s="226"/>
      <c r="J92" s="178"/>
      <c r="K92" s="178"/>
      <c r="L92" s="184"/>
      <c r="M92" s="184"/>
      <c r="N92" s="184"/>
      <c r="O92" s="184"/>
      <c r="P92" s="230" t="str">
        <f t="shared" si="34"/>
        <v/>
      </c>
      <c r="Q92" s="231" t="str">
        <f t="shared" si="35"/>
        <v/>
      </c>
      <c r="R92" s="231" t="str">
        <f t="shared" si="24"/>
        <v/>
      </c>
      <c r="S92" s="231" t="str">
        <f>IF(SUBSTITUTE(SUBSTITUTE($F92,"　","")," ","")="","",IFERROR(VLOOKUP($F92,$M$24:$M$44,1,FALSE),IFERROR(VLOOKUP(IF(AND(LEFT($F92,1)="小",NOT(SUM(COUNTIF($F92,{"*中*","*高*","*大*"})))),"小",IF(AND(LEFT($F92,1)="中",NOT(SUM(COUNTIF($F92,{"*小*","*高*","*大*"})))),"中",IF(AND(LEFT($F92,1)="高",NOT(SUM(COUNTIF($F92,{"*小*","*中*","*大*"})))),"高",IF(AND(LEFT($F92,1)="大",NOT(SUM(COUNTIF($F92,{"*小*","*中*","*高*"})))),"大","NG"))))&amp;MAX(TEXT(MID($F92,{1,2,3,4,5},{1;2;3;4;5;6;7;8;9;10;11;12;13;14;15}),"標準;;0;!0")*1),$M$24:$M$44,1,FALSE),"NG")))</f>
        <v/>
      </c>
      <c r="T92" s="231" t="str">
        <f t="shared" si="25"/>
        <v/>
      </c>
      <c r="U92" s="184">
        <f t="shared" si="26"/>
        <v>0</v>
      </c>
      <c r="V92" s="184">
        <f t="shared" si="44"/>
        <v>0</v>
      </c>
      <c r="W92" s="184">
        <f t="shared" si="36"/>
        <v>0</v>
      </c>
      <c r="X92" s="187" t="str">
        <f t="shared" si="27"/>
        <v/>
      </c>
      <c r="Y92" s="231" t="str">
        <f t="shared" si="28"/>
        <v>氏名</v>
      </c>
      <c r="Z92" s="231" t="str">
        <f t="shared" si="37"/>
        <v>・</v>
      </c>
      <c r="AA92" s="231" t="str">
        <f t="shared" si="29"/>
        <v>年齢</v>
      </c>
      <c r="AB92" s="231" t="str">
        <f t="shared" si="38"/>
        <v>・</v>
      </c>
      <c r="AC92" s="231" t="str">
        <f t="shared" si="30"/>
        <v>学年</v>
      </c>
      <c r="AD92" s="231" t="str">
        <f t="shared" si="39"/>
        <v/>
      </c>
      <c r="AE92" s="231" t="str">
        <f t="shared" si="31"/>
        <v/>
      </c>
      <c r="AF92" s="231" t="str">
        <f t="shared" si="40"/>
        <v>が未記入です。</v>
      </c>
      <c r="AG92" s="231" t="str">
        <f t="shared" si="32"/>
        <v/>
      </c>
      <c r="AH92" s="231" t="str">
        <f t="shared" si="41"/>
        <v/>
      </c>
      <c r="AI92" s="231" t="str">
        <f t="shared" si="42"/>
        <v/>
      </c>
      <c r="AJ92" s="231" t="str">
        <f t="shared" si="43"/>
        <v/>
      </c>
      <c r="AK92" s="231" t="str">
        <f t="shared" si="33"/>
        <v/>
      </c>
    </row>
    <row r="93" spans="1:37" ht="25.5" customHeight="1">
      <c r="A93" s="178"/>
      <c r="B93" s="178"/>
      <c r="C93" s="222">
        <v>70</v>
      </c>
      <c r="D93" s="225"/>
      <c r="E93" s="223"/>
      <c r="F93" s="224"/>
      <c r="G93" s="343" t="s">
        <v>25</v>
      </c>
      <c r="H93" s="226" t="str">
        <f t="shared" si="23"/>
        <v/>
      </c>
      <c r="I93" s="226"/>
      <c r="J93" s="178"/>
      <c r="K93" s="178"/>
      <c r="L93" s="184"/>
      <c r="M93" s="184"/>
      <c r="N93" s="184"/>
      <c r="O93" s="184"/>
      <c r="P93" s="230" t="str">
        <f t="shared" si="34"/>
        <v/>
      </c>
      <c r="Q93" s="231" t="str">
        <f t="shared" si="35"/>
        <v/>
      </c>
      <c r="R93" s="231" t="str">
        <f t="shared" si="24"/>
        <v/>
      </c>
      <c r="S93" s="231" t="str">
        <f>IF(SUBSTITUTE(SUBSTITUTE($F93,"　","")," ","")="","",IFERROR(VLOOKUP($F93,$M$24:$M$44,1,FALSE),IFERROR(VLOOKUP(IF(AND(LEFT($F93,1)="小",NOT(SUM(COUNTIF($F93,{"*中*","*高*","*大*"})))),"小",IF(AND(LEFT($F93,1)="中",NOT(SUM(COUNTIF($F93,{"*小*","*高*","*大*"})))),"中",IF(AND(LEFT($F93,1)="高",NOT(SUM(COUNTIF($F93,{"*小*","*中*","*大*"})))),"高",IF(AND(LEFT($F93,1)="大",NOT(SUM(COUNTIF($F93,{"*小*","*中*","*高*"})))),"大","NG"))))&amp;MAX(TEXT(MID($F93,{1,2,3,4,5},{1;2;3;4;5;6;7;8;9;10;11;12;13;14;15}),"標準;;0;!0")*1),$M$24:$M$44,1,FALSE),"NG")))</f>
        <v/>
      </c>
      <c r="T93" s="231" t="str">
        <f t="shared" si="25"/>
        <v/>
      </c>
      <c r="U93" s="184">
        <f t="shared" si="26"/>
        <v>0</v>
      </c>
      <c r="V93" s="184">
        <f t="shared" si="44"/>
        <v>0</v>
      </c>
      <c r="W93" s="184">
        <f t="shared" si="36"/>
        <v>0</v>
      </c>
      <c r="X93" s="187" t="str">
        <f t="shared" si="27"/>
        <v/>
      </c>
      <c r="Y93" s="231" t="str">
        <f t="shared" si="28"/>
        <v>氏名</v>
      </c>
      <c r="Z93" s="231" t="str">
        <f t="shared" si="37"/>
        <v>・</v>
      </c>
      <c r="AA93" s="231" t="str">
        <f t="shared" si="29"/>
        <v>年齢</v>
      </c>
      <c r="AB93" s="231" t="str">
        <f t="shared" si="38"/>
        <v>・</v>
      </c>
      <c r="AC93" s="231" t="str">
        <f t="shared" si="30"/>
        <v>学年</v>
      </c>
      <c r="AD93" s="231" t="str">
        <f t="shared" si="39"/>
        <v/>
      </c>
      <c r="AE93" s="231" t="str">
        <f t="shared" si="31"/>
        <v/>
      </c>
      <c r="AF93" s="231" t="str">
        <f t="shared" si="40"/>
        <v>が未記入です。</v>
      </c>
      <c r="AG93" s="231" t="str">
        <f t="shared" si="32"/>
        <v/>
      </c>
      <c r="AH93" s="231" t="str">
        <f t="shared" si="41"/>
        <v/>
      </c>
      <c r="AI93" s="231" t="str">
        <f t="shared" si="42"/>
        <v/>
      </c>
      <c r="AJ93" s="231" t="str">
        <f t="shared" si="43"/>
        <v/>
      </c>
      <c r="AK93" s="231" t="str">
        <f t="shared" si="33"/>
        <v/>
      </c>
    </row>
    <row r="94" spans="1:37" ht="25.5" customHeight="1">
      <c r="A94" s="178"/>
      <c r="B94" s="178"/>
      <c r="C94" s="222">
        <v>71</v>
      </c>
      <c r="D94" s="225"/>
      <c r="E94" s="223"/>
      <c r="F94" s="224"/>
      <c r="G94" s="343" t="s">
        <v>25</v>
      </c>
      <c r="H94" s="226" t="str">
        <f t="shared" si="23"/>
        <v/>
      </c>
      <c r="I94" s="226"/>
      <c r="J94" s="178"/>
      <c r="K94" s="178"/>
      <c r="L94" s="184"/>
      <c r="M94" s="184"/>
      <c r="N94" s="184"/>
      <c r="O94" s="184"/>
      <c r="P94" s="230" t="str">
        <f t="shared" si="34"/>
        <v/>
      </c>
      <c r="Q94" s="231" t="str">
        <f t="shared" si="35"/>
        <v/>
      </c>
      <c r="R94" s="231" t="str">
        <f t="shared" si="24"/>
        <v/>
      </c>
      <c r="S94" s="231" t="str">
        <f>IF(SUBSTITUTE(SUBSTITUTE($F94,"　","")," ","")="","",IFERROR(VLOOKUP($F94,$M$24:$M$44,1,FALSE),IFERROR(VLOOKUP(IF(AND(LEFT($F94,1)="小",NOT(SUM(COUNTIF($F94,{"*中*","*高*","*大*"})))),"小",IF(AND(LEFT($F94,1)="中",NOT(SUM(COUNTIF($F94,{"*小*","*高*","*大*"})))),"中",IF(AND(LEFT($F94,1)="高",NOT(SUM(COUNTIF($F94,{"*小*","*中*","*大*"})))),"高",IF(AND(LEFT($F94,1)="大",NOT(SUM(COUNTIF($F94,{"*小*","*中*","*高*"})))),"大","NG"))))&amp;MAX(TEXT(MID($F94,{1,2,3,4,5},{1;2;3;4;5;6;7;8;9;10;11;12;13;14;15}),"標準;;0;!0")*1),$M$24:$M$44,1,FALSE),"NG")))</f>
        <v/>
      </c>
      <c r="T94" s="231" t="str">
        <f t="shared" si="25"/>
        <v/>
      </c>
      <c r="U94" s="184">
        <f t="shared" si="26"/>
        <v>0</v>
      </c>
      <c r="V94" s="184">
        <f t="shared" si="44"/>
        <v>0</v>
      </c>
      <c r="W94" s="184">
        <f t="shared" si="36"/>
        <v>0</v>
      </c>
      <c r="X94" s="187" t="str">
        <f t="shared" si="27"/>
        <v/>
      </c>
      <c r="Y94" s="231" t="str">
        <f t="shared" si="28"/>
        <v>氏名</v>
      </c>
      <c r="Z94" s="231" t="str">
        <f t="shared" si="37"/>
        <v>・</v>
      </c>
      <c r="AA94" s="231" t="str">
        <f t="shared" si="29"/>
        <v>年齢</v>
      </c>
      <c r="AB94" s="231" t="str">
        <f t="shared" si="38"/>
        <v>・</v>
      </c>
      <c r="AC94" s="231" t="str">
        <f t="shared" si="30"/>
        <v>学年</v>
      </c>
      <c r="AD94" s="231" t="str">
        <f t="shared" si="39"/>
        <v/>
      </c>
      <c r="AE94" s="231" t="str">
        <f t="shared" si="31"/>
        <v/>
      </c>
      <c r="AF94" s="231" t="str">
        <f t="shared" si="40"/>
        <v>が未記入です。</v>
      </c>
      <c r="AG94" s="231" t="str">
        <f t="shared" si="32"/>
        <v/>
      </c>
      <c r="AH94" s="231" t="str">
        <f t="shared" si="41"/>
        <v/>
      </c>
      <c r="AI94" s="231" t="str">
        <f t="shared" si="42"/>
        <v/>
      </c>
      <c r="AJ94" s="231" t="str">
        <f t="shared" si="43"/>
        <v/>
      </c>
      <c r="AK94" s="231" t="str">
        <f t="shared" si="33"/>
        <v/>
      </c>
    </row>
    <row r="95" spans="1:37" ht="25.5" customHeight="1">
      <c r="A95" s="178"/>
      <c r="B95" s="178"/>
      <c r="C95" s="222">
        <v>72</v>
      </c>
      <c r="D95" s="225"/>
      <c r="E95" s="223"/>
      <c r="F95" s="224"/>
      <c r="G95" s="343" t="s">
        <v>25</v>
      </c>
      <c r="H95" s="226" t="str">
        <f t="shared" si="23"/>
        <v/>
      </c>
      <c r="I95" s="226"/>
      <c r="J95" s="178"/>
      <c r="K95" s="178"/>
      <c r="L95" s="184"/>
      <c r="M95" s="184"/>
      <c r="N95" s="184"/>
      <c r="O95" s="184"/>
      <c r="P95" s="230" t="str">
        <f t="shared" si="34"/>
        <v/>
      </c>
      <c r="Q95" s="231" t="str">
        <f t="shared" si="35"/>
        <v/>
      </c>
      <c r="R95" s="231" t="str">
        <f t="shared" si="24"/>
        <v/>
      </c>
      <c r="S95" s="231" t="str">
        <f>IF(SUBSTITUTE(SUBSTITUTE($F95,"　","")," ","")="","",IFERROR(VLOOKUP($F95,$M$24:$M$44,1,FALSE),IFERROR(VLOOKUP(IF(AND(LEFT($F95,1)="小",NOT(SUM(COUNTIF($F95,{"*中*","*高*","*大*"})))),"小",IF(AND(LEFT($F95,1)="中",NOT(SUM(COUNTIF($F95,{"*小*","*高*","*大*"})))),"中",IF(AND(LEFT($F95,1)="高",NOT(SUM(COUNTIF($F95,{"*小*","*中*","*大*"})))),"高",IF(AND(LEFT($F95,1)="大",NOT(SUM(COUNTIF($F95,{"*小*","*中*","*高*"})))),"大","NG"))))&amp;MAX(TEXT(MID($F95,{1,2,3,4,5},{1;2;3;4;5;6;7;8;9;10;11;12;13;14;15}),"標準;;0;!0")*1),$M$24:$M$44,1,FALSE),"NG")))</f>
        <v/>
      </c>
      <c r="T95" s="231" t="str">
        <f t="shared" si="25"/>
        <v/>
      </c>
      <c r="U95" s="184">
        <f t="shared" si="26"/>
        <v>0</v>
      </c>
      <c r="V95" s="184">
        <f t="shared" si="44"/>
        <v>0</v>
      </c>
      <c r="W95" s="184">
        <f t="shared" si="36"/>
        <v>0</v>
      </c>
      <c r="X95" s="187" t="str">
        <f t="shared" si="27"/>
        <v/>
      </c>
      <c r="Y95" s="231" t="str">
        <f t="shared" si="28"/>
        <v>氏名</v>
      </c>
      <c r="Z95" s="231" t="str">
        <f t="shared" si="37"/>
        <v>・</v>
      </c>
      <c r="AA95" s="231" t="str">
        <f t="shared" si="29"/>
        <v>年齢</v>
      </c>
      <c r="AB95" s="231" t="str">
        <f t="shared" si="38"/>
        <v>・</v>
      </c>
      <c r="AC95" s="231" t="str">
        <f t="shared" si="30"/>
        <v>学年</v>
      </c>
      <c r="AD95" s="231" t="str">
        <f t="shared" si="39"/>
        <v/>
      </c>
      <c r="AE95" s="231" t="str">
        <f t="shared" si="31"/>
        <v/>
      </c>
      <c r="AF95" s="231" t="str">
        <f t="shared" si="40"/>
        <v>が未記入です。</v>
      </c>
      <c r="AG95" s="231" t="str">
        <f t="shared" si="32"/>
        <v/>
      </c>
      <c r="AH95" s="231" t="str">
        <f t="shared" si="41"/>
        <v/>
      </c>
      <c r="AI95" s="231" t="str">
        <f t="shared" si="42"/>
        <v/>
      </c>
      <c r="AJ95" s="231" t="str">
        <f t="shared" si="43"/>
        <v/>
      </c>
      <c r="AK95" s="231" t="str">
        <f t="shared" si="33"/>
        <v/>
      </c>
    </row>
    <row r="96" spans="1:37" ht="25.5" customHeight="1">
      <c r="A96" s="178"/>
      <c r="B96" s="178"/>
      <c r="C96" s="222">
        <v>73</v>
      </c>
      <c r="D96" s="225"/>
      <c r="E96" s="223"/>
      <c r="F96" s="224"/>
      <c r="G96" s="343" t="s">
        <v>25</v>
      </c>
      <c r="H96" s="226" t="str">
        <f t="shared" si="23"/>
        <v/>
      </c>
      <c r="I96" s="226"/>
      <c r="J96" s="178"/>
      <c r="K96" s="178"/>
      <c r="L96" s="184"/>
      <c r="M96" s="184"/>
      <c r="N96" s="184"/>
      <c r="O96" s="184"/>
      <c r="P96" s="230" t="str">
        <f t="shared" si="34"/>
        <v/>
      </c>
      <c r="Q96" s="231" t="str">
        <f t="shared" si="35"/>
        <v/>
      </c>
      <c r="R96" s="231" t="str">
        <f t="shared" si="24"/>
        <v/>
      </c>
      <c r="S96" s="231" t="str">
        <f>IF(SUBSTITUTE(SUBSTITUTE($F96,"　","")," ","")="","",IFERROR(VLOOKUP($F96,$M$24:$M$44,1,FALSE),IFERROR(VLOOKUP(IF(AND(LEFT($F96,1)="小",NOT(SUM(COUNTIF($F96,{"*中*","*高*","*大*"})))),"小",IF(AND(LEFT($F96,1)="中",NOT(SUM(COUNTIF($F96,{"*小*","*高*","*大*"})))),"中",IF(AND(LEFT($F96,1)="高",NOT(SUM(COUNTIF($F96,{"*小*","*中*","*大*"})))),"高",IF(AND(LEFT($F96,1)="大",NOT(SUM(COUNTIF($F96,{"*小*","*中*","*高*"})))),"大","NG"))))&amp;MAX(TEXT(MID($F96,{1,2,3,4,5},{1;2;3;4;5;6;7;8;9;10;11;12;13;14;15}),"標準;;0;!0")*1),$M$24:$M$44,1,FALSE),"NG")))</f>
        <v/>
      </c>
      <c r="T96" s="231" t="str">
        <f t="shared" si="25"/>
        <v/>
      </c>
      <c r="U96" s="184">
        <f t="shared" si="26"/>
        <v>0</v>
      </c>
      <c r="V96" s="184">
        <f t="shared" si="44"/>
        <v>0</v>
      </c>
      <c r="W96" s="184">
        <f t="shared" si="36"/>
        <v>0</v>
      </c>
      <c r="X96" s="187" t="str">
        <f t="shared" si="27"/>
        <v/>
      </c>
      <c r="Y96" s="231" t="str">
        <f t="shared" si="28"/>
        <v>氏名</v>
      </c>
      <c r="Z96" s="231" t="str">
        <f t="shared" si="37"/>
        <v>・</v>
      </c>
      <c r="AA96" s="231" t="str">
        <f t="shared" si="29"/>
        <v>年齢</v>
      </c>
      <c r="AB96" s="231" t="str">
        <f t="shared" si="38"/>
        <v>・</v>
      </c>
      <c r="AC96" s="231" t="str">
        <f t="shared" si="30"/>
        <v>学年</v>
      </c>
      <c r="AD96" s="231" t="str">
        <f t="shared" si="39"/>
        <v/>
      </c>
      <c r="AE96" s="231" t="str">
        <f t="shared" si="31"/>
        <v/>
      </c>
      <c r="AF96" s="231" t="str">
        <f t="shared" si="40"/>
        <v>が未記入です。</v>
      </c>
      <c r="AG96" s="231" t="str">
        <f t="shared" si="32"/>
        <v/>
      </c>
      <c r="AH96" s="231" t="str">
        <f t="shared" si="41"/>
        <v/>
      </c>
      <c r="AI96" s="231" t="str">
        <f t="shared" si="42"/>
        <v/>
      </c>
      <c r="AJ96" s="231" t="str">
        <f t="shared" si="43"/>
        <v/>
      </c>
      <c r="AK96" s="231" t="str">
        <f t="shared" si="33"/>
        <v/>
      </c>
    </row>
    <row r="97" spans="1:37" ht="25.5" customHeight="1">
      <c r="A97" s="178"/>
      <c r="B97" s="178"/>
      <c r="C97" s="222">
        <v>74</v>
      </c>
      <c r="D97" s="225"/>
      <c r="E97" s="223"/>
      <c r="F97" s="224"/>
      <c r="G97" s="343" t="s">
        <v>25</v>
      </c>
      <c r="H97" s="226" t="str">
        <f t="shared" si="23"/>
        <v/>
      </c>
      <c r="I97" s="226"/>
      <c r="J97" s="178"/>
      <c r="K97" s="178"/>
      <c r="L97" s="184"/>
      <c r="M97" s="184"/>
      <c r="N97" s="184"/>
      <c r="O97" s="184"/>
      <c r="P97" s="230" t="str">
        <f t="shared" si="34"/>
        <v/>
      </c>
      <c r="Q97" s="231" t="str">
        <f t="shared" si="35"/>
        <v/>
      </c>
      <c r="R97" s="231" t="str">
        <f t="shared" si="24"/>
        <v/>
      </c>
      <c r="S97" s="231" t="str">
        <f>IF(SUBSTITUTE(SUBSTITUTE($F97,"　","")," ","")="","",IFERROR(VLOOKUP($F97,$M$24:$M$44,1,FALSE),IFERROR(VLOOKUP(IF(AND(LEFT($F97,1)="小",NOT(SUM(COUNTIF($F97,{"*中*","*高*","*大*"})))),"小",IF(AND(LEFT($F97,1)="中",NOT(SUM(COUNTIF($F97,{"*小*","*高*","*大*"})))),"中",IF(AND(LEFT($F97,1)="高",NOT(SUM(COUNTIF($F97,{"*小*","*中*","*大*"})))),"高",IF(AND(LEFT($F97,1)="大",NOT(SUM(COUNTIF($F97,{"*小*","*中*","*高*"})))),"大","NG"))))&amp;MAX(TEXT(MID($F97,{1,2,3,4,5},{1;2;3;4;5;6;7;8;9;10;11;12;13;14;15}),"標準;;0;!0")*1),$M$24:$M$44,1,FALSE),"NG")))</f>
        <v/>
      </c>
      <c r="T97" s="231" t="str">
        <f t="shared" si="25"/>
        <v/>
      </c>
      <c r="U97" s="184">
        <f t="shared" si="26"/>
        <v>0</v>
      </c>
      <c r="V97" s="184">
        <f t="shared" si="44"/>
        <v>0</v>
      </c>
      <c r="W97" s="184">
        <f t="shared" si="36"/>
        <v>0</v>
      </c>
      <c r="X97" s="187" t="str">
        <f t="shared" si="27"/>
        <v/>
      </c>
      <c r="Y97" s="231" t="str">
        <f t="shared" si="28"/>
        <v>氏名</v>
      </c>
      <c r="Z97" s="231" t="str">
        <f t="shared" si="37"/>
        <v>・</v>
      </c>
      <c r="AA97" s="231" t="str">
        <f t="shared" si="29"/>
        <v>年齢</v>
      </c>
      <c r="AB97" s="231" t="str">
        <f t="shared" si="38"/>
        <v>・</v>
      </c>
      <c r="AC97" s="231" t="str">
        <f t="shared" si="30"/>
        <v>学年</v>
      </c>
      <c r="AD97" s="231" t="str">
        <f t="shared" si="39"/>
        <v/>
      </c>
      <c r="AE97" s="231" t="str">
        <f t="shared" si="31"/>
        <v/>
      </c>
      <c r="AF97" s="231" t="str">
        <f t="shared" si="40"/>
        <v>が未記入です。</v>
      </c>
      <c r="AG97" s="231" t="str">
        <f t="shared" si="32"/>
        <v/>
      </c>
      <c r="AH97" s="231" t="str">
        <f t="shared" si="41"/>
        <v/>
      </c>
      <c r="AI97" s="231" t="str">
        <f t="shared" si="42"/>
        <v/>
      </c>
      <c r="AJ97" s="231" t="str">
        <f t="shared" si="43"/>
        <v/>
      </c>
      <c r="AK97" s="231" t="str">
        <f t="shared" si="33"/>
        <v/>
      </c>
    </row>
    <row r="98" spans="1:37" ht="25.5" customHeight="1">
      <c r="A98" s="178"/>
      <c r="B98" s="178"/>
      <c r="C98" s="222">
        <v>75</v>
      </c>
      <c r="D98" s="225"/>
      <c r="E98" s="223"/>
      <c r="F98" s="224"/>
      <c r="G98" s="343" t="s">
        <v>25</v>
      </c>
      <c r="H98" s="226" t="str">
        <f t="shared" si="23"/>
        <v/>
      </c>
      <c r="I98" s="226"/>
      <c r="J98" s="178"/>
      <c r="K98" s="178"/>
      <c r="L98" s="184"/>
      <c r="M98" s="184"/>
      <c r="N98" s="184"/>
      <c r="O98" s="184"/>
      <c r="P98" s="230" t="str">
        <f t="shared" si="34"/>
        <v/>
      </c>
      <c r="Q98" s="231" t="str">
        <f t="shared" si="35"/>
        <v/>
      </c>
      <c r="R98" s="231" t="str">
        <f t="shared" si="24"/>
        <v/>
      </c>
      <c r="S98" s="231" t="str">
        <f>IF(SUBSTITUTE(SUBSTITUTE($F98,"　","")," ","")="","",IFERROR(VLOOKUP($F98,$M$24:$M$44,1,FALSE),IFERROR(VLOOKUP(IF(AND(LEFT($F98,1)="小",NOT(SUM(COUNTIF($F98,{"*中*","*高*","*大*"})))),"小",IF(AND(LEFT($F98,1)="中",NOT(SUM(COUNTIF($F98,{"*小*","*高*","*大*"})))),"中",IF(AND(LEFT($F98,1)="高",NOT(SUM(COUNTIF($F98,{"*小*","*中*","*大*"})))),"高",IF(AND(LEFT($F98,1)="大",NOT(SUM(COUNTIF($F98,{"*小*","*中*","*高*"})))),"大","NG"))))&amp;MAX(TEXT(MID($F98,{1,2,3,4,5},{1;2;3;4;5;6;7;8;9;10;11;12;13;14;15}),"標準;;0;!0")*1),$M$24:$M$44,1,FALSE),"NG")))</f>
        <v/>
      </c>
      <c r="T98" s="231" t="str">
        <f t="shared" si="25"/>
        <v/>
      </c>
      <c r="U98" s="184">
        <f t="shared" si="26"/>
        <v>0</v>
      </c>
      <c r="V98" s="184">
        <f t="shared" si="44"/>
        <v>0</v>
      </c>
      <c r="W98" s="184">
        <f t="shared" si="36"/>
        <v>0</v>
      </c>
      <c r="X98" s="187" t="str">
        <f t="shared" si="27"/>
        <v/>
      </c>
      <c r="Y98" s="231" t="str">
        <f t="shared" si="28"/>
        <v>氏名</v>
      </c>
      <c r="Z98" s="231" t="str">
        <f t="shared" si="37"/>
        <v>・</v>
      </c>
      <c r="AA98" s="231" t="str">
        <f t="shared" si="29"/>
        <v>年齢</v>
      </c>
      <c r="AB98" s="231" t="str">
        <f t="shared" si="38"/>
        <v>・</v>
      </c>
      <c r="AC98" s="231" t="str">
        <f t="shared" si="30"/>
        <v>学年</v>
      </c>
      <c r="AD98" s="231" t="str">
        <f t="shared" si="39"/>
        <v/>
      </c>
      <c r="AE98" s="231" t="str">
        <f t="shared" si="31"/>
        <v/>
      </c>
      <c r="AF98" s="231" t="str">
        <f t="shared" si="40"/>
        <v>が未記入です。</v>
      </c>
      <c r="AG98" s="231" t="str">
        <f t="shared" si="32"/>
        <v/>
      </c>
      <c r="AH98" s="231" t="str">
        <f t="shared" si="41"/>
        <v/>
      </c>
      <c r="AI98" s="231" t="str">
        <f t="shared" si="42"/>
        <v/>
      </c>
      <c r="AJ98" s="231" t="str">
        <f t="shared" si="43"/>
        <v/>
      </c>
      <c r="AK98" s="231" t="str">
        <f t="shared" si="33"/>
        <v/>
      </c>
    </row>
    <row r="99" spans="1:37" ht="25.5" customHeight="1">
      <c r="A99" s="178"/>
      <c r="B99" s="178"/>
      <c r="C99" s="222">
        <v>76</v>
      </c>
      <c r="D99" s="225"/>
      <c r="E99" s="223"/>
      <c r="F99" s="224"/>
      <c r="G99" s="343" t="s">
        <v>25</v>
      </c>
      <c r="H99" s="226" t="str">
        <f t="shared" si="23"/>
        <v/>
      </c>
      <c r="I99" s="226"/>
      <c r="J99" s="178"/>
      <c r="K99" s="178"/>
      <c r="L99" s="184"/>
      <c r="M99" s="184"/>
      <c r="N99" s="184"/>
      <c r="O99" s="184"/>
      <c r="P99" s="230" t="str">
        <f t="shared" si="34"/>
        <v/>
      </c>
      <c r="Q99" s="231" t="str">
        <f t="shared" si="35"/>
        <v/>
      </c>
      <c r="R99" s="231" t="str">
        <f t="shared" si="24"/>
        <v/>
      </c>
      <c r="S99" s="231" t="str">
        <f>IF(SUBSTITUTE(SUBSTITUTE($F99,"　","")," ","")="","",IFERROR(VLOOKUP($F99,$M$24:$M$44,1,FALSE),IFERROR(VLOOKUP(IF(AND(LEFT($F99,1)="小",NOT(SUM(COUNTIF($F99,{"*中*","*高*","*大*"})))),"小",IF(AND(LEFT($F99,1)="中",NOT(SUM(COUNTIF($F99,{"*小*","*高*","*大*"})))),"中",IF(AND(LEFT($F99,1)="高",NOT(SUM(COUNTIF($F99,{"*小*","*中*","*大*"})))),"高",IF(AND(LEFT($F99,1)="大",NOT(SUM(COUNTIF($F99,{"*小*","*中*","*高*"})))),"大","NG"))))&amp;MAX(TEXT(MID($F99,{1,2,3,4,5},{1;2;3;4;5;6;7;8;9;10;11;12;13;14;15}),"標準;;0;!0")*1),$M$24:$M$44,1,FALSE),"NG")))</f>
        <v/>
      </c>
      <c r="T99" s="231" t="str">
        <f t="shared" si="25"/>
        <v/>
      </c>
      <c r="U99" s="184">
        <f t="shared" si="26"/>
        <v>0</v>
      </c>
      <c r="V99" s="184">
        <f t="shared" si="44"/>
        <v>0</v>
      </c>
      <c r="W99" s="184">
        <f t="shared" si="36"/>
        <v>0</v>
      </c>
      <c r="X99" s="187" t="str">
        <f t="shared" si="27"/>
        <v/>
      </c>
      <c r="Y99" s="231" t="str">
        <f t="shared" si="28"/>
        <v>氏名</v>
      </c>
      <c r="Z99" s="231" t="str">
        <f t="shared" si="37"/>
        <v>・</v>
      </c>
      <c r="AA99" s="231" t="str">
        <f t="shared" si="29"/>
        <v>年齢</v>
      </c>
      <c r="AB99" s="231" t="str">
        <f t="shared" si="38"/>
        <v>・</v>
      </c>
      <c r="AC99" s="231" t="str">
        <f t="shared" si="30"/>
        <v>学年</v>
      </c>
      <c r="AD99" s="231" t="str">
        <f t="shared" si="39"/>
        <v/>
      </c>
      <c r="AE99" s="231" t="str">
        <f t="shared" si="31"/>
        <v/>
      </c>
      <c r="AF99" s="231" t="str">
        <f t="shared" si="40"/>
        <v>が未記入です。</v>
      </c>
      <c r="AG99" s="231" t="str">
        <f t="shared" si="32"/>
        <v/>
      </c>
      <c r="AH99" s="231" t="str">
        <f t="shared" si="41"/>
        <v/>
      </c>
      <c r="AI99" s="231" t="str">
        <f t="shared" si="42"/>
        <v/>
      </c>
      <c r="AJ99" s="231" t="str">
        <f t="shared" si="43"/>
        <v/>
      </c>
      <c r="AK99" s="231" t="str">
        <f t="shared" si="33"/>
        <v/>
      </c>
    </row>
    <row r="100" spans="1:37" ht="25.5" customHeight="1">
      <c r="A100" s="178"/>
      <c r="B100" s="178"/>
      <c r="C100" s="222">
        <v>77</v>
      </c>
      <c r="D100" s="225"/>
      <c r="E100" s="223"/>
      <c r="F100" s="224"/>
      <c r="G100" s="343" t="s">
        <v>25</v>
      </c>
      <c r="H100" s="226" t="str">
        <f t="shared" si="23"/>
        <v/>
      </c>
      <c r="I100" s="226"/>
      <c r="J100" s="178"/>
      <c r="K100" s="178"/>
      <c r="L100" s="184"/>
      <c r="M100" s="184"/>
      <c r="N100" s="184"/>
      <c r="O100" s="184"/>
      <c r="P100" s="230" t="str">
        <f t="shared" si="34"/>
        <v/>
      </c>
      <c r="Q100" s="231" t="str">
        <f t="shared" si="35"/>
        <v/>
      </c>
      <c r="R100" s="231" t="str">
        <f t="shared" si="24"/>
        <v/>
      </c>
      <c r="S100" s="231" t="str">
        <f>IF(SUBSTITUTE(SUBSTITUTE($F100,"　","")," ","")="","",IFERROR(VLOOKUP($F100,$M$24:$M$44,1,FALSE),IFERROR(VLOOKUP(IF(AND(LEFT($F100,1)="小",NOT(SUM(COUNTIF($F100,{"*中*","*高*","*大*"})))),"小",IF(AND(LEFT($F100,1)="中",NOT(SUM(COUNTIF($F100,{"*小*","*高*","*大*"})))),"中",IF(AND(LEFT($F100,1)="高",NOT(SUM(COUNTIF($F100,{"*小*","*中*","*大*"})))),"高",IF(AND(LEFT($F100,1)="大",NOT(SUM(COUNTIF($F100,{"*小*","*中*","*高*"})))),"大","NG"))))&amp;MAX(TEXT(MID($F100,{1,2,3,4,5},{1;2;3;4;5;6;7;8;9;10;11;12;13;14;15}),"標準;;0;!0")*1),$M$24:$M$44,1,FALSE),"NG")))</f>
        <v/>
      </c>
      <c r="T100" s="231" t="str">
        <f t="shared" si="25"/>
        <v/>
      </c>
      <c r="U100" s="184">
        <f t="shared" si="26"/>
        <v>0</v>
      </c>
      <c r="V100" s="184">
        <f t="shared" si="44"/>
        <v>0</v>
      </c>
      <c r="W100" s="184">
        <f t="shared" si="36"/>
        <v>0</v>
      </c>
      <c r="X100" s="187" t="str">
        <f t="shared" si="27"/>
        <v/>
      </c>
      <c r="Y100" s="231" t="str">
        <f t="shared" si="28"/>
        <v>氏名</v>
      </c>
      <c r="Z100" s="231" t="str">
        <f t="shared" si="37"/>
        <v>・</v>
      </c>
      <c r="AA100" s="231" t="str">
        <f t="shared" si="29"/>
        <v>年齢</v>
      </c>
      <c r="AB100" s="231" t="str">
        <f t="shared" si="38"/>
        <v>・</v>
      </c>
      <c r="AC100" s="231" t="str">
        <f t="shared" si="30"/>
        <v>学年</v>
      </c>
      <c r="AD100" s="231" t="str">
        <f t="shared" si="39"/>
        <v/>
      </c>
      <c r="AE100" s="231" t="str">
        <f t="shared" si="31"/>
        <v/>
      </c>
      <c r="AF100" s="231" t="str">
        <f t="shared" si="40"/>
        <v>が未記入です。</v>
      </c>
      <c r="AG100" s="231" t="str">
        <f t="shared" si="32"/>
        <v/>
      </c>
      <c r="AH100" s="231" t="str">
        <f t="shared" si="41"/>
        <v/>
      </c>
      <c r="AI100" s="231" t="str">
        <f t="shared" si="42"/>
        <v/>
      </c>
      <c r="AJ100" s="231" t="str">
        <f t="shared" si="43"/>
        <v/>
      </c>
      <c r="AK100" s="231" t="str">
        <f t="shared" si="33"/>
        <v/>
      </c>
    </row>
    <row r="101" spans="1:37" ht="25.5" customHeight="1">
      <c r="A101" s="178"/>
      <c r="B101" s="178"/>
      <c r="C101" s="222">
        <v>78</v>
      </c>
      <c r="D101" s="225"/>
      <c r="E101" s="223"/>
      <c r="F101" s="224"/>
      <c r="G101" s="343" t="s">
        <v>25</v>
      </c>
      <c r="H101" s="226" t="str">
        <f t="shared" si="23"/>
        <v/>
      </c>
      <c r="I101" s="226"/>
      <c r="J101" s="178"/>
      <c r="K101" s="178"/>
      <c r="L101" s="184"/>
      <c r="M101" s="184"/>
      <c r="N101" s="184"/>
      <c r="O101" s="184"/>
      <c r="P101" s="230" t="str">
        <f t="shared" si="34"/>
        <v/>
      </c>
      <c r="Q101" s="231" t="str">
        <f t="shared" si="35"/>
        <v/>
      </c>
      <c r="R101" s="231" t="str">
        <f t="shared" si="24"/>
        <v/>
      </c>
      <c r="S101" s="231" t="str">
        <f>IF(SUBSTITUTE(SUBSTITUTE($F101,"　","")," ","")="","",IFERROR(VLOOKUP($F101,$M$24:$M$44,1,FALSE),IFERROR(VLOOKUP(IF(AND(LEFT($F101,1)="小",NOT(SUM(COUNTIF($F101,{"*中*","*高*","*大*"})))),"小",IF(AND(LEFT($F101,1)="中",NOT(SUM(COUNTIF($F101,{"*小*","*高*","*大*"})))),"中",IF(AND(LEFT($F101,1)="高",NOT(SUM(COUNTIF($F101,{"*小*","*中*","*大*"})))),"高",IF(AND(LEFT($F101,1)="大",NOT(SUM(COUNTIF($F101,{"*小*","*中*","*高*"})))),"大","NG"))))&amp;MAX(TEXT(MID($F101,{1,2,3,4,5},{1;2;3;4;5;6;7;8;9;10;11;12;13;14;15}),"標準;;0;!0")*1),$M$24:$M$44,1,FALSE),"NG")))</f>
        <v/>
      </c>
      <c r="T101" s="231" t="str">
        <f t="shared" si="25"/>
        <v/>
      </c>
      <c r="U101" s="184">
        <f t="shared" si="26"/>
        <v>0</v>
      </c>
      <c r="V101" s="184">
        <f t="shared" si="44"/>
        <v>0</v>
      </c>
      <c r="W101" s="184">
        <f t="shared" si="36"/>
        <v>0</v>
      </c>
      <c r="X101" s="187" t="str">
        <f t="shared" si="27"/>
        <v/>
      </c>
      <c r="Y101" s="231" t="str">
        <f t="shared" si="28"/>
        <v>氏名</v>
      </c>
      <c r="Z101" s="231" t="str">
        <f t="shared" si="37"/>
        <v>・</v>
      </c>
      <c r="AA101" s="231" t="str">
        <f t="shared" si="29"/>
        <v>年齢</v>
      </c>
      <c r="AB101" s="231" t="str">
        <f t="shared" si="38"/>
        <v>・</v>
      </c>
      <c r="AC101" s="231" t="str">
        <f t="shared" si="30"/>
        <v>学年</v>
      </c>
      <c r="AD101" s="231" t="str">
        <f t="shared" si="39"/>
        <v/>
      </c>
      <c r="AE101" s="231" t="str">
        <f t="shared" si="31"/>
        <v/>
      </c>
      <c r="AF101" s="231" t="str">
        <f t="shared" si="40"/>
        <v>が未記入です。</v>
      </c>
      <c r="AG101" s="231" t="str">
        <f t="shared" si="32"/>
        <v/>
      </c>
      <c r="AH101" s="231" t="str">
        <f t="shared" si="41"/>
        <v/>
      </c>
      <c r="AI101" s="231" t="str">
        <f t="shared" si="42"/>
        <v/>
      </c>
      <c r="AJ101" s="231" t="str">
        <f t="shared" si="43"/>
        <v/>
      </c>
      <c r="AK101" s="231" t="str">
        <f t="shared" si="33"/>
        <v/>
      </c>
    </row>
    <row r="102" spans="1:37" ht="25.5" customHeight="1">
      <c r="A102" s="178"/>
      <c r="B102" s="178"/>
      <c r="C102" s="222">
        <v>79</v>
      </c>
      <c r="D102" s="225"/>
      <c r="E102" s="223"/>
      <c r="F102" s="224"/>
      <c r="G102" s="343" t="s">
        <v>25</v>
      </c>
      <c r="H102" s="226" t="str">
        <f t="shared" si="23"/>
        <v/>
      </c>
      <c r="I102" s="226"/>
      <c r="J102" s="178"/>
      <c r="K102" s="178"/>
      <c r="L102" s="184"/>
      <c r="M102" s="184"/>
      <c r="N102" s="184"/>
      <c r="O102" s="184"/>
      <c r="P102" s="230" t="str">
        <f t="shared" si="34"/>
        <v/>
      </c>
      <c r="Q102" s="231" t="str">
        <f t="shared" si="35"/>
        <v/>
      </c>
      <c r="R102" s="231" t="str">
        <f t="shared" si="24"/>
        <v/>
      </c>
      <c r="S102" s="231" t="str">
        <f>IF(SUBSTITUTE(SUBSTITUTE($F102,"　","")," ","")="","",IFERROR(VLOOKUP($F102,$M$24:$M$44,1,FALSE),IFERROR(VLOOKUP(IF(AND(LEFT($F102,1)="小",NOT(SUM(COUNTIF($F102,{"*中*","*高*","*大*"})))),"小",IF(AND(LEFT($F102,1)="中",NOT(SUM(COUNTIF($F102,{"*小*","*高*","*大*"})))),"中",IF(AND(LEFT($F102,1)="高",NOT(SUM(COUNTIF($F102,{"*小*","*中*","*大*"})))),"高",IF(AND(LEFT($F102,1)="大",NOT(SUM(COUNTIF($F102,{"*小*","*中*","*高*"})))),"大","NG"))))&amp;MAX(TEXT(MID($F102,{1,2,3,4,5},{1;2;3;4;5;6;7;8;9;10;11;12;13;14;15}),"標準;;0;!0")*1),$M$24:$M$44,1,FALSE),"NG")))</f>
        <v/>
      </c>
      <c r="T102" s="231" t="str">
        <f t="shared" si="25"/>
        <v/>
      </c>
      <c r="U102" s="184">
        <f t="shared" si="26"/>
        <v>0</v>
      </c>
      <c r="V102" s="184">
        <f t="shared" si="44"/>
        <v>0</v>
      </c>
      <c r="W102" s="184">
        <f t="shared" si="36"/>
        <v>0</v>
      </c>
      <c r="X102" s="187" t="str">
        <f t="shared" si="27"/>
        <v/>
      </c>
      <c r="Y102" s="231" t="str">
        <f t="shared" si="28"/>
        <v>氏名</v>
      </c>
      <c r="Z102" s="231" t="str">
        <f t="shared" si="37"/>
        <v>・</v>
      </c>
      <c r="AA102" s="231" t="str">
        <f t="shared" si="29"/>
        <v>年齢</v>
      </c>
      <c r="AB102" s="231" t="str">
        <f t="shared" si="38"/>
        <v>・</v>
      </c>
      <c r="AC102" s="231" t="str">
        <f t="shared" si="30"/>
        <v>学年</v>
      </c>
      <c r="AD102" s="231" t="str">
        <f t="shared" si="39"/>
        <v/>
      </c>
      <c r="AE102" s="231" t="str">
        <f t="shared" si="31"/>
        <v/>
      </c>
      <c r="AF102" s="231" t="str">
        <f t="shared" si="40"/>
        <v>が未記入です。</v>
      </c>
      <c r="AG102" s="231" t="str">
        <f t="shared" si="32"/>
        <v/>
      </c>
      <c r="AH102" s="231" t="str">
        <f t="shared" si="41"/>
        <v/>
      </c>
      <c r="AI102" s="231" t="str">
        <f t="shared" si="42"/>
        <v/>
      </c>
      <c r="AJ102" s="231" t="str">
        <f t="shared" si="43"/>
        <v/>
      </c>
      <c r="AK102" s="231" t="str">
        <f t="shared" si="33"/>
        <v/>
      </c>
    </row>
    <row r="103" spans="1:37" ht="25.5" customHeight="1">
      <c r="A103" s="178"/>
      <c r="B103" s="178"/>
      <c r="C103" s="222">
        <v>80</v>
      </c>
      <c r="D103" s="225"/>
      <c r="E103" s="223"/>
      <c r="F103" s="224"/>
      <c r="G103" s="343" t="s">
        <v>25</v>
      </c>
      <c r="H103" s="226" t="str">
        <f t="shared" si="23"/>
        <v/>
      </c>
      <c r="I103" s="226"/>
      <c r="J103" s="178"/>
      <c r="K103" s="178"/>
      <c r="L103" s="184"/>
      <c r="M103" s="184"/>
      <c r="N103" s="184"/>
      <c r="O103" s="184"/>
      <c r="P103" s="230" t="str">
        <f t="shared" si="34"/>
        <v/>
      </c>
      <c r="Q103" s="231" t="str">
        <f t="shared" si="35"/>
        <v/>
      </c>
      <c r="R103" s="231" t="str">
        <f t="shared" si="24"/>
        <v/>
      </c>
      <c r="S103" s="231" t="str">
        <f>IF(SUBSTITUTE(SUBSTITUTE($F103,"　","")," ","")="","",IFERROR(VLOOKUP($F103,$M$24:$M$44,1,FALSE),IFERROR(VLOOKUP(IF(AND(LEFT($F103,1)="小",NOT(SUM(COUNTIF($F103,{"*中*","*高*","*大*"})))),"小",IF(AND(LEFT($F103,1)="中",NOT(SUM(COUNTIF($F103,{"*小*","*高*","*大*"})))),"中",IF(AND(LEFT($F103,1)="高",NOT(SUM(COUNTIF($F103,{"*小*","*中*","*大*"})))),"高",IF(AND(LEFT($F103,1)="大",NOT(SUM(COUNTIF($F103,{"*小*","*中*","*高*"})))),"大","NG"))))&amp;MAX(TEXT(MID($F103,{1,2,3,4,5},{1;2;3;4;5;6;7;8;9;10;11;12;13;14;15}),"標準;;0;!0")*1),$M$24:$M$44,1,FALSE),"NG")))</f>
        <v/>
      </c>
      <c r="T103" s="231" t="str">
        <f t="shared" si="25"/>
        <v/>
      </c>
      <c r="U103" s="184">
        <f t="shared" si="26"/>
        <v>0</v>
      </c>
      <c r="V103" s="184">
        <f t="shared" si="44"/>
        <v>0</v>
      </c>
      <c r="W103" s="184">
        <f t="shared" si="36"/>
        <v>0</v>
      </c>
      <c r="X103" s="187" t="str">
        <f t="shared" si="27"/>
        <v/>
      </c>
      <c r="Y103" s="231" t="str">
        <f t="shared" si="28"/>
        <v>氏名</v>
      </c>
      <c r="Z103" s="231" t="str">
        <f t="shared" si="37"/>
        <v>・</v>
      </c>
      <c r="AA103" s="231" t="str">
        <f t="shared" si="29"/>
        <v>年齢</v>
      </c>
      <c r="AB103" s="231" t="str">
        <f t="shared" si="38"/>
        <v>・</v>
      </c>
      <c r="AC103" s="231" t="str">
        <f t="shared" si="30"/>
        <v>学年</v>
      </c>
      <c r="AD103" s="231" t="str">
        <f t="shared" si="39"/>
        <v/>
      </c>
      <c r="AE103" s="231" t="str">
        <f t="shared" si="31"/>
        <v/>
      </c>
      <c r="AF103" s="231" t="str">
        <f t="shared" si="40"/>
        <v>が未記入です。</v>
      </c>
      <c r="AG103" s="231" t="str">
        <f t="shared" si="32"/>
        <v/>
      </c>
      <c r="AH103" s="231" t="str">
        <f t="shared" si="41"/>
        <v/>
      </c>
      <c r="AI103" s="231" t="str">
        <f t="shared" si="42"/>
        <v/>
      </c>
      <c r="AJ103" s="231" t="str">
        <f t="shared" si="43"/>
        <v/>
      </c>
      <c r="AK103" s="231" t="str">
        <f t="shared" si="33"/>
        <v/>
      </c>
    </row>
    <row r="104" spans="1:37" ht="25.5" customHeight="1">
      <c r="A104" s="178"/>
      <c r="B104" s="178"/>
      <c r="C104" s="222">
        <v>81</v>
      </c>
      <c r="D104" s="225"/>
      <c r="E104" s="223"/>
      <c r="F104" s="224"/>
      <c r="G104" s="343" t="s">
        <v>25</v>
      </c>
      <c r="H104" s="226" t="str">
        <f t="shared" si="23"/>
        <v/>
      </c>
      <c r="I104" s="226"/>
      <c r="J104" s="178"/>
      <c r="K104" s="178"/>
      <c r="L104" s="184"/>
      <c r="M104" s="184"/>
      <c r="N104" s="184"/>
      <c r="O104" s="184"/>
      <c r="P104" s="230" t="str">
        <f t="shared" si="34"/>
        <v/>
      </c>
      <c r="Q104" s="231" t="str">
        <f t="shared" si="35"/>
        <v/>
      </c>
      <c r="R104" s="231" t="str">
        <f t="shared" si="24"/>
        <v/>
      </c>
      <c r="S104" s="231" t="str">
        <f>IF(SUBSTITUTE(SUBSTITUTE($F104,"　","")," ","")="","",IFERROR(VLOOKUP($F104,$M$24:$M$44,1,FALSE),IFERROR(VLOOKUP(IF(AND(LEFT($F104,1)="小",NOT(SUM(COUNTIF($F104,{"*中*","*高*","*大*"})))),"小",IF(AND(LEFT($F104,1)="中",NOT(SUM(COUNTIF($F104,{"*小*","*高*","*大*"})))),"中",IF(AND(LEFT($F104,1)="高",NOT(SUM(COUNTIF($F104,{"*小*","*中*","*大*"})))),"高",IF(AND(LEFT($F104,1)="大",NOT(SUM(COUNTIF($F104,{"*小*","*中*","*高*"})))),"大","NG"))))&amp;MAX(TEXT(MID($F104,{1,2,3,4,5},{1;2;3;4;5;6;7;8;9;10;11;12;13;14;15}),"標準;;0;!0")*1),$M$24:$M$44,1,FALSE),"NG")))</f>
        <v/>
      </c>
      <c r="T104" s="231" t="str">
        <f t="shared" si="25"/>
        <v/>
      </c>
      <c r="U104" s="184">
        <f t="shared" si="26"/>
        <v>0</v>
      </c>
      <c r="V104" s="184">
        <f t="shared" si="44"/>
        <v>0</v>
      </c>
      <c r="W104" s="184">
        <f t="shared" si="36"/>
        <v>0</v>
      </c>
      <c r="X104" s="187" t="str">
        <f t="shared" si="27"/>
        <v/>
      </c>
      <c r="Y104" s="231" t="str">
        <f t="shared" si="28"/>
        <v>氏名</v>
      </c>
      <c r="Z104" s="231" t="str">
        <f t="shared" si="37"/>
        <v>・</v>
      </c>
      <c r="AA104" s="231" t="str">
        <f t="shared" si="29"/>
        <v>年齢</v>
      </c>
      <c r="AB104" s="231" t="str">
        <f t="shared" si="38"/>
        <v>・</v>
      </c>
      <c r="AC104" s="231" t="str">
        <f t="shared" si="30"/>
        <v>学年</v>
      </c>
      <c r="AD104" s="231" t="str">
        <f t="shared" si="39"/>
        <v/>
      </c>
      <c r="AE104" s="231" t="str">
        <f t="shared" si="31"/>
        <v/>
      </c>
      <c r="AF104" s="231" t="str">
        <f t="shared" si="40"/>
        <v>が未記入です。</v>
      </c>
      <c r="AG104" s="231" t="str">
        <f t="shared" si="32"/>
        <v/>
      </c>
      <c r="AH104" s="231" t="str">
        <f t="shared" si="41"/>
        <v/>
      </c>
      <c r="AI104" s="231" t="str">
        <f t="shared" si="42"/>
        <v/>
      </c>
      <c r="AJ104" s="231" t="str">
        <f t="shared" si="43"/>
        <v/>
      </c>
      <c r="AK104" s="231" t="str">
        <f t="shared" si="33"/>
        <v/>
      </c>
    </row>
    <row r="105" spans="1:37" ht="25.5" customHeight="1">
      <c r="A105" s="178"/>
      <c r="B105" s="178"/>
      <c r="C105" s="222">
        <v>82</v>
      </c>
      <c r="D105" s="225"/>
      <c r="E105" s="223"/>
      <c r="F105" s="224"/>
      <c r="G105" s="343" t="s">
        <v>25</v>
      </c>
      <c r="H105" s="226" t="str">
        <f t="shared" si="23"/>
        <v/>
      </c>
      <c r="I105" s="226"/>
      <c r="J105" s="178"/>
      <c r="K105" s="178"/>
      <c r="L105" s="184"/>
      <c r="M105" s="184"/>
      <c r="N105" s="184"/>
      <c r="O105" s="184"/>
      <c r="P105" s="230" t="str">
        <f t="shared" si="34"/>
        <v/>
      </c>
      <c r="Q105" s="231" t="str">
        <f t="shared" si="35"/>
        <v/>
      </c>
      <c r="R105" s="231" t="str">
        <f t="shared" si="24"/>
        <v/>
      </c>
      <c r="S105" s="231" t="str">
        <f>IF(SUBSTITUTE(SUBSTITUTE($F105,"　","")," ","")="","",IFERROR(VLOOKUP($F105,$M$24:$M$44,1,FALSE),IFERROR(VLOOKUP(IF(AND(LEFT($F105,1)="小",NOT(SUM(COUNTIF($F105,{"*中*","*高*","*大*"})))),"小",IF(AND(LEFT($F105,1)="中",NOT(SUM(COUNTIF($F105,{"*小*","*高*","*大*"})))),"中",IF(AND(LEFT($F105,1)="高",NOT(SUM(COUNTIF($F105,{"*小*","*中*","*大*"})))),"高",IF(AND(LEFT($F105,1)="大",NOT(SUM(COUNTIF($F105,{"*小*","*中*","*高*"})))),"大","NG"))))&amp;MAX(TEXT(MID($F105,{1,2,3,4,5},{1;2;3;4;5;6;7;8;9;10;11;12;13;14;15}),"標準;;0;!0")*1),$M$24:$M$44,1,FALSE),"NG")))</f>
        <v/>
      </c>
      <c r="T105" s="231" t="str">
        <f t="shared" si="25"/>
        <v/>
      </c>
      <c r="U105" s="184">
        <f t="shared" si="26"/>
        <v>0</v>
      </c>
      <c r="V105" s="184">
        <f t="shared" si="44"/>
        <v>0</v>
      </c>
      <c r="W105" s="184">
        <f t="shared" si="36"/>
        <v>0</v>
      </c>
      <c r="X105" s="187" t="str">
        <f t="shared" si="27"/>
        <v/>
      </c>
      <c r="Y105" s="231" t="str">
        <f t="shared" si="28"/>
        <v>氏名</v>
      </c>
      <c r="Z105" s="231" t="str">
        <f t="shared" si="37"/>
        <v>・</v>
      </c>
      <c r="AA105" s="231" t="str">
        <f t="shared" si="29"/>
        <v>年齢</v>
      </c>
      <c r="AB105" s="231" t="str">
        <f t="shared" si="38"/>
        <v>・</v>
      </c>
      <c r="AC105" s="231" t="str">
        <f t="shared" si="30"/>
        <v>学年</v>
      </c>
      <c r="AD105" s="231" t="str">
        <f t="shared" si="39"/>
        <v/>
      </c>
      <c r="AE105" s="231" t="str">
        <f t="shared" si="31"/>
        <v/>
      </c>
      <c r="AF105" s="231" t="str">
        <f t="shared" si="40"/>
        <v>が未記入です。</v>
      </c>
      <c r="AG105" s="231" t="str">
        <f t="shared" si="32"/>
        <v/>
      </c>
      <c r="AH105" s="231" t="str">
        <f t="shared" si="41"/>
        <v/>
      </c>
      <c r="AI105" s="231" t="str">
        <f t="shared" si="42"/>
        <v/>
      </c>
      <c r="AJ105" s="231" t="str">
        <f t="shared" si="43"/>
        <v/>
      </c>
      <c r="AK105" s="231" t="str">
        <f t="shared" si="33"/>
        <v/>
      </c>
    </row>
    <row r="106" spans="1:37" ht="25.5" customHeight="1">
      <c r="A106" s="178"/>
      <c r="B106" s="178"/>
      <c r="C106" s="222">
        <v>83</v>
      </c>
      <c r="D106" s="225"/>
      <c r="E106" s="223"/>
      <c r="F106" s="224"/>
      <c r="G106" s="343" t="s">
        <v>25</v>
      </c>
      <c r="H106" s="226" t="str">
        <f t="shared" si="23"/>
        <v/>
      </c>
      <c r="I106" s="226"/>
      <c r="J106" s="178"/>
      <c r="K106" s="178"/>
      <c r="L106" s="184"/>
      <c r="M106" s="184"/>
      <c r="N106" s="184"/>
      <c r="O106" s="184"/>
      <c r="P106" s="230" t="str">
        <f t="shared" si="34"/>
        <v/>
      </c>
      <c r="Q106" s="231" t="str">
        <f t="shared" si="35"/>
        <v/>
      </c>
      <c r="R106" s="231" t="str">
        <f t="shared" si="24"/>
        <v/>
      </c>
      <c r="S106" s="231" t="str">
        <f>IF(SUBSTITUTE(SUBSTITUTE($F106,"　","")," ","")="","",IFERROR(VLOOKUP($F106,$M$24:$M$44,1,FALSE),IFERROR(VLOOKUP(IF(AND(LEFT($F106,1)="小",NOT(SUM(COUNTIF($F106,{"*中*","*高*","*大*"})))),"小",IF(AND(LEFT($F106,1)="中",NOT(SUM(COUNTIF($F106,{"*小*","*高*","*大*"})))),"中",IF(AND(LEFT($F106,1)="高",NOT(SUM(COUNTIF($F106,{"*小*","*中*","*大*"})))),"高",IF(AND(LEFT($F106,1)="大",NOT(SUM(COUNTIF($F106,{"*小*","*中*","*高*"})))),"大","NG"))))&amp;MAX(TEXT(MID($F106,{1,2,3,4,5},{1;2;3;4;5;6;7;8;9;10;11;12;13;14;15}),"標準;;0;!0")*1),$M$24:$M$44,1,FALSE),"NG")))</f>
        <v/>
      </c>
      <c r="T106" s="231" t="str">
        <f t="shared" si="25"/>
        <v/>
      </c>
      <c r="U106" s="184">
        <f t="shared" si="26"/>
        <v>0</v>
      </c>
      <c r="V106" s="184">
        <f t="shared" si="44"/>
        <v>0</v>
      </c>
      <c r="W106" s="184">
        <f t="shared" si="36"/>
        <v>0</v>
      </c>
      <c r="X106" s="187" t="str">
        <f t="shared" si="27"/>
        <v/>
      </c>
      <c r="Y106" s="231" t="str">
        <f t="shared" si="28"/>
        <v>氏名</v>
      </c>
      <c r="Z106" s="231" t="str">
        <f t="shared" si="37"/>
        <v>・</v>
      </c>
      <c r="AA106" s="231" t="str">
        <f t="shared" si="29"/>
        <v>年齢</v>
      </c>
      <c r="AB106" s="231" t="str">
        <f t="shared" si="38"/>
        <v>・</v>
      </c>
      <c r="AC106" s="231" t="str">
        <f t="shared" si="30"/>
        <v>学年</v>
      </c>
      <c r="AD106" s="231" t="str">
        <f t="shared" si="39"/>
        <v/>
      </c>
      <c r="AE106" s="231" t="str">
        <f t="shared" si="31"/>
        <v/>
      </c>
      <c r="AF106" s="231" t="str">
        <f t="shared" si="40"/>
        <v>が未記入です。</v>
      </c>
      <c r="AG106" s="231" t="str">
        <f t="shared" si="32"/>
        <v/>
      </c>
      <c r="AH106" s="231" t="str">
        <f t="shared" si="41"/>
        <v/>
      </c>
      <c r="AI106" s="231" t="str">
        <f t="shared" si="42"/>
        <v/>
      </c>
      <c r="AJ106" s="231" t="str">
        <f t="shared" si="43"/>
        <v/>
      </c>
      <c r="AK106" s="231" t="str">
        <f t="shared" si="33"/>
        <v/>
      </c>
    </row>
    <row r="107" spans="1:37" ht="25.5" customHeight="1">
      <c r="A107" s="178"/>
      <c r="B107" s="178"/>
      <c r="C107" s="222">
        <v>84</v>
      </c>
      <c r="D107" s="225"/>
      <c r="E107" s="223"/>
      <c r="F107" s="224"/>
      <c r="G107" s="343" t="s">
        <v>25</v>
      </c>
      <c r="H107" s="226" t="str">
        <f t="shared" si="23"/>
        <v/>
      </c>
      <c r="I107" s="226"/>
      <c r="J107" s="178"/>
      <c r="K107" s="178"/>
      <c r="L107" s="184"/>
      <c r="M107" s="184"/>
      <c r="N107" s="184"/>
      <c r="O107" s="184"/>
      <c r="P107" s="230" t="str">
        <f t="shared" si="34"/>
        <v/>
      </c>
      <c r="Q107" s="231" t="str">
        <f t="shared" si="35"/>
        <v/>
      </c>
      <c r="R107" s="231" t="str">
        <f t="shared" si="24"/>
        <v/>
      </c>
      <c r="S107" s="231" t="str">
        <f>IF(SUBSTITUTE(SUBSTITUTE($F107,"　","")," ","")="","",IFERROR(VLOOKUP($F107,$M$24:$M$44,1,FALSE),IFERROR(VLOOKUP(IF(AND(LEFT($F107,1)="小",NOT(SUM(COUNTIF($F107,{"*中*","*高*","*大*"})))),"小",IF(AND(LEFT($F107,1)="中",NOT(SUM(COUNTIF($F107,{"*小*","*高*","*大*"})))),"中",IF(AND(LEFT($F107,1)="高",NOT(SUM(COUNTIF($F107,{"*小*","*中*","*大*"})))),"高",IF(AND(LEFT($F107,1)="大",NOT(SUM(COUNTIF($F107,{"*小*","*中*","*高*"})))),"大","NG"))))&amp;MAX(TEXT(MID($F107,{1,2,3,4,5},{1;2;3;4;5;6;7;8;9;10;11;12;13;14;15}),"標準;;0;!0")*1),$M$24:$M$44,1,FALSE),"NG")))</f>
        <v/>
      </c>
      <c r="T107" s="231" t="str">
        <f t="shared" si="25"/>
        <v/>
      </c>
      <c r="U107" s="184">
        <f t="shared" si="26"/>
        <v>0</v>
      </c>
      <c r="V107" s="184">
        <f t="shared" si="44"/>
        <v>0</v>
      </c>
      <c r="W107" s="184">
        <f t="shared" si="36"/>
        <v>0</v>
      </c>
      <c r="X107" s="187" t="str">
        <f t="shared" si="27"/>
        <v/>
      </c>
      <c r="Y107" s="231" t="str">
        <f t="shared" si="28"/>
        <v>氏名</v>
      </c>
      <c r="Z107" s="231" t="str">
        <f t="shared" si="37"/>
        <v>・</v>
      </c>
      <c r="AA107" s="231" t="str">
        <f t="shared" si="29"/>
        <v>年齢</v>
      </c>
      <c r="AB107" s="231" t="str">
        <f t="shared" si="38"/>
        <v>・</v>
      </c>
      <c r="AC107" s="231" t="str">
        <f t="shared" si="30"/>
        <v>学年</v>
      </c>
      <c r="AD107" s="231" t="str">
        <f t="shared" si="39"/>
        <v/>
      </c>
      <c r="AE107" s="231" t="str">
        <f t="shared" si="31"/>
        <v/>
      </c>
      <c r="AF107" s="231" t="str">
        <f t="shared" si="40"/>
        <v>が未記入です。</v>
      </c>
      <c r="AG107" s="231" t="str">
        <f t="shared" si="32"/>
        <v/>
      </c>
      <c r="AH107" s="231" t="str">
        <f t="shared" si="41"/>
        <v/>
      </c>
      <c r="AI107" s="231" t="str">
        <f t="shared" si="42"/>
        <v/>
      </c>
      <c r="AJ107" s="231" t="str">
        <f t="shared" si="43"/>
        <v/>
      </c>
      <c r="AK107" s="231" t="str">
        <f t="shared" si="33"/>
        <v/>
      </c>
    </row>
    <row r="108" spans="1:37" ht="25.5" customHeight="1">
      <c r="A108" s="178"/>
      <c r="B108" s="178"/>
      <c r="C108" s="222">
        <v>85</v>
      </c>
      <c r="D108" s="225"/>
      <c r="E108" s="223"/>
      <c r="F108" s="224"/>
      <c r="G108" s="343" t="s">
        <v>25</v>
      </c>
      <c r="H108" s="226" t="str">
        <f t="shared" si="23"/>
        <v/>
      </c>
      <c r="I108" s="226"/>
      <c r="J108" s="178"/>
      <c r="K108" s="178"/>
      <c r="L108" s="184"/>
      <c r="M108" s="184"/>
      <c r="N108" s="184"/>
      <c r="O108" s="184"/>
      <c r="P108" s="230" t="str">
        <f t="shared" si="34"/>
        <v/>
      </c>
      <c r="Q108" s="231" t="str">
        <f t="shared" si="35"/>
        <v/>
      </c>
      <c r="R108" s="231" t="str">
        <f t="shared" si="24"/>
        <v/>
      </c>
      <c r="S108" s="231" t="str">
        <f>IF(SUBSTITUTE(SUBSTITUTE($F108,"　","")," ","")="","",IFERROR(VLOOKUP($F108,$M$24:$M$44,1,FALSE),IFERROR(VLOOKUP(IF(AND(LEFT($F108,1)="小",NOT(SUM(COUNTIF($F108,{"*中*","*高*","*大*"})))),"小",IF(AND(LEFT($F108,1)="中",NOT(SUM(COUNTIF($F108,{"*小*","*高*","*大*"})))),"中",IF(AND(LEFT($F108,1)="高",NOT(SUM(COUNTIF($F108,{"*小*","*中*","*大*"})))),"高",IF(AND(LEFT($F108,1)="大",NOT(SUM(COUNTIF($F108,{"*小*","*中*","*高*"})))),"大","NG"))))&amp;MAX(TEXT(MID($F108,{1,2,3,4,5},{1;2;3;4;5;6;7;8;9;10;11;12;13;14;15}),"標準;;0;!0")*1),$M$24:$M$44,1,FALSE),"NG")))</f>
        <v/>
      </c>
      <c r="T108" s="231" t="str">
        <f t="shared" si="25"/>
        <v/>
      </c>
      <c r="U108" s="184">
        <f t="shared" si="26"/>
        <v>0</v>
      </c>
      <c r="V108" s="184">
        <f t="shared" si="44"/>
        <v>0</v>
      </c>
      <c r="W108" s="184">
        <f t="shared" si="36"/>
        <v>0</v>
      </c>
      <c r="X108" s="187" t="str">
        <f t="shared" si="27"/>
        <v/>
      </c>
      <c r="Y108" s="231" t="str">
        <f t="shared" si="28"/>
        <v>氏名</v>
      </c>
      <c r="Z108" s="231" t="str">
        <f t="shared" si="37"/>
        <v>・</v>
      </c>
      <c r="AA108" s="231" t="str">
        <f t="shared" si="29"/>
        <v>年齢</v>
      </c>
      <c r="AB108" s="231" t="str">
        <f t="shared" si="38"/>
        <v>・</v>
      </c>
      <c r="AC108" s="231" t="str">
        <f t="shared" si="30"/>
        <v>学年</v>
      </c>
      <c r="AD108" s="231" t="str">
        <f t="shared" si="39"/>
        <v/>
      </c>
      <c r="AE108" s="231" t="str">
        <f t="shared" si="31"/>
        <v/>
      </c>
      <c r="AF108" s="231" t="str">
        <f t="shared" si="40"/>
        <v>が未記入です。</v>
      </c>
      <c r="AG108" s="231" t="str">
        <f t="shared" si="32"/>
        <v/>
      </c>
      <c r="AH108" s="231" t="str">
        <f t="shared" si="41"/>
        <v/>
      </c>
      <c r="AI108" s="231" t="str">
        <f t="shared" si="42"/>
        <v/>
      </c>
      <c r="AJ108" s="231" t="str">
        <f t="shared" si="43"/>
        <v/>
      </c>
      <c r="AK108" s="231" t="str">
        <f t="shared" si="33"/>
        <v/>
      </c>
    </row>
    <row r="109" spans="1:37" ht="25.5" customHeight="1">
      <c r="A109" s="178"/>
      <c r="B109" s="178"/>
      <c r="C109" s="222">
        <v>86</v>
      </c>
      <c r="D109" s="225"/>
      <c r="E109" s="223"/>
      <c r="F109" s="224"/>
      <c r="G109" s="343" t="s">
        <v>25</v>
      </c>
      <c r="H109" s="226" t="str">
        <f t="shared" si="23"/>
        <v/>
      </c>
      <c r="I109" s="226"/>
      <c r="J109" s="178"/>
      <c r="K109" s="178"/>
      <c r="L109" s="184"/>
      <c r="M109" s="184"/>
      <c r="N109" s="184"/>
      <c r="O109" s="184"/>
      <c r="P109" s="230" t="str">
        <f t="shared" si="34"/>
        <v/>
      </c>
      <c r="Q109" s="231" t="str">
        <f t="shared" si="35"/>
        <v/>
      </c>
      <c r="R109" s="231" t="str">
        <f t="shared" si="24"/>
        <v/>
      </c>
      <c r="S109" s="231" t="str">
        <f>IF(SUBSTITUTE(SUBSTITUTE($F109,"　","")," ","")="","",IFERROR(VLOOKUP($F109,$M$24:$M$44,1,FALSE),IFERROR(VLOOKUP(IF(AND(LEFT($F109,1)="小",NOT(SUM(COUNTIF($F109,{"*中*","*高*","*大*"})))),"小",IF(AND(LEFT($F109,1)="中",NOT(SUM(COUNTIF($F109,{"*小*","*高*","*大*"})))),"中",IF(AND(LEFT($F109,1)="高",NOT(SUM(COUNTIF($F109,{"*小*","*中*","*大*"})))),"高",IF(AND(LEFT($F109,1)="大",NOT(SUM(COUNTIF($F109,{"*小*","*中*","*高*"})))),"大","NG"))))&amp;MAX(TEXT(MID($F109,{1,2,3,4,5},{1;2;3;4;5;6;7;8;9;10;11;12;13;14;15}),"標準;;0;!0")*1),$M$24:$M$44,1,FALSE),"NG")))</f>
        <v/>
      </c>
      <c r="T109" s="231" t="str">
        <f t="shared" si="25"/>
        <v/>
      </c>
      <c r="U109" s="184">
        <f t="shared" si="26"/>
        <v>0</v>
      </c>
      <c r="V109" s="184">
        <f t="shared" si="44"/>
        <v>0</v>
      </c>
      <c r="W109" s="184">
        <f t="shared" si="36"/>
        <v>0</v>
      </c>
      <c r="X109" s="187" t="str">
        <f t="shared" si="27"/>
        <v/>
      </c>
      <c r="Y109" s="231" t="str">
        <f t="shared" si="28"/>
        <v>氏名</v>
      </c>
      <c r="Z109" s="231" t="str">
        <f t="shared" si="37"/>
        <v>・</v>
      </c>
      <c r="AA109" s="231" t="str">
        <f t="shared" si="29"/>
        <v>年齢</v>
      </c>
      <c r="AB109" s="231" t="str">
        <f t="shared" si="38"/>
        <v>・</v>
      </c>
      <c r="AC109" s="231" t="str">
        <f t="shared" si="30"/>
        <v>学年</v>
      </c>
      <c r="AD109" s="231" t="str">
        <f t="shared" si="39"/>
        <v/>
      </c>
      <c r="AE109" s="231" t="str">
        <f t="shared" si="31"/>
        <v/>
      </c>
      <c r="AF109" s="231" t="str">
        <f t="shared" si="40"/>
        <v>が未記入です。</v>
      </c>
      <c r="AG109" s="231" t="str">
        <f t="shared" si="32"/>
        <v/>
      </c>
      <c r="AH109" s="231" t="str">
        <f t="shared" si="41"/>
        <v/>
      </c>
      <c r="AI109" s="231" t="str">
        <f t="shared" si="42"/>
        <v/>
      </c>
      <c r="AJ109" s="231" t="str">
        <f t="shared" si="43"/>
        <v/>
      </c>
      <c r="AK109" s="231" t="str">
        <f t="shared" si="33"/>
        <v/>
      </c>
    </row>
    <row r="110" spans="1:37" ht="25.5" customHeight="1">
      <c r="A110" s="178"/>
      <c r="B110" s="178"/>
      <c r="C110" s="222">
        <v>87</v>
      </c>
      <c r="D110" s="225"/>
      <c r="E110" s="223"/>
      <c r="F110" s="224"/>
      <c r="G110" s="343" t="s">
        <v>25</v>
      </c>
      <c r="H110" s="226" t="str">
        <f t="shared" si="23"/>
        <v/>
      </c>
      <c r="I110" s="226"/>
      <c r="J110" s="178"/>
      <c r="K110" s="178"/>
      <c r="L110" s="184"/>
      <c r="M110" s="184"/>
      <c r="N110" s="184"/>
      <c r="O110" s="184"/>
      <c r="P110" s="230" t="str">
        <f t="shared" si="34"/>
        <v/>
      </c>
      <c r="Q110" s="231" t="str">
        <f t="shared" si="35"/>
        <v/>
      </c>
      <c r="R110" s="231" t="str">
        <f t="shared" si="24"/>
        <v/>
      </c>
      <c r="S110" s="231" t="str">
        <f>IF(SUBSTITUTE(SUBSTITUTE($F110,"　","")," ","")="","",IFERROR(VLOOKUP($F110,$M$24:$M$44,1,FALSE),IFERROR(VLOOKUP(IF(AND(LEFT($F110,1)="小",NOT(SUM(COUNTIF($F110,{"*中*","*高*","*大*"})))),"小",IF(AND(LEFT($F110,1)="中",NOT(SUM(COUNTIF($F110,{"*小*","*高*","*大*"})))),"中",IF(AND(LEFT($F110,1)="高",NOT(SUM(COUNTIF($F110,{"*小*","*中*","*大*"})))),"高",IF(AND(LEFT($F110,1)="大",NOT(SUM(COUNTIF($F110,{"*小*","*中*","*高*"})))),"大","NG"))))&amp;MAX(TEXT(MID($F110,{1,2,3,4,5},{1;2;3;4;5;6;7;8;9;10;11;12;13;14;15}),"標準;;0;!0")*1),$M$24:$M$44,1,FALSE),"NG")))</f>
        <v/>
      </c>
      <c r="T110" s="231" t="str">
        <f t="shared" si="25"/>
        <v/>
      </c>
      <c r="U110" s="184">
        <f t="shared" si="26"/>
        <v>0</v>
      </c>
      <c r="V110" s="184">
        <f t="shared" si="44"/>
        <v>0</v>
      </c>
      <c r="W110" s="184">
        <f t="shared" si="36"/>
        <v>0</v>
      </c>
      <c r="X110" s="187" t="str">
        <f t="shared" si="27"/>
        <v/>
      </c>
      <c r="Y110" s="231" t="str">
        <f t="shared" si="28"/>
        <v>氏名</v>
      </c>
      <c r="Z110" s="231" t="str">
        <f t="shared" si="37"/>
        <v>・</v>
      </c>
      <c r="AA110" s="231" t="str">
        <f t="shared" si="29"/>
        <v>年齢</v>
      </c>
      <c r="AB110" s="231" t="str">
        <f t="shared" si="38"/>
        <v>・</v>
      </c>
      <c r="AC110" s="231" t="str">
        <f t="shared" si="30"/>
        <v>学年</v>
      </c>
      <c r="AD110" s="231" t="str">
        <f t="shared" si="39"/>
        <v/>
      </c>
      <c r="AE110" s="231" t="str">
        <f t="shared" si="31"/>
        <v/>
      </c>
      <c r="AF110" s="231" t="str">
        <f t="shared" si="40"/>
        <v>が未記入です。</v>
      </c>
      <c r="AG110" s="231" t="str">
        <f t="shared" si="32"/>
        <v/>
      </c>
      <c r="AH110" s="231" t="str">
        <f t="shared" si="41"/>
        <v/>
      </c>
      <c r="AI110" s="231" t="str">
        <f t="shared" si="42"/>
        <v/>
      </c>
      <c r="AJ110" s="231" t="str">
        <f t="shared" si="43"/>
        <v/>
      </c>
      <c r="AK110" s="231" t="str">
        <f t="shared" si="33"/>
        <v/>
      </c>
    </row>
    <row r="111" spans="1:37" ht="25.5" customHeight="1">
      <c r="A111" s="178"/>
      <c r="B111" s="178"/>
      <c r="C111" s="222">
        <v>88</v>
      </c>
      <c r="D111" s="225"/>
      <c r="E111" s="223"/>
      <c r="F111" s="224"/>
      <c r="G111" s="343" t="s">
        <v>25</v>
      </c>
      <c r="H111" s="226" t="str">
        <f t="shared" si="23"/>
        <v/>
      </c>
      <c r="I111" s="226"/>
      <c r="J111" s="178"/>
      <c r="K111" s="178"/>
      <c r="L111" s="184"/>
      <c r="M111" s="184"/>
      <c r="N111" s="184"/>
      <c r="O111" s="184"/>
      <c r="P111" s="230" t="str">
        <f t="shared" si="34"/>
        <v/>
      </c>
      <c r="Q111" s="231" t="str">
        <f t="shared" si="35"/>
        <v/>
      </c>
      <c r="R111" s="231" t="str">
        <f t="shared" si="24"/>
        <v/>
      </c>
      <c r="S111" s="231" t="str">
        <f>IF(SUBSTITUTE(SUBSTITUTE($F111,"　","")," ","")="","",IFERROR(VLOOKUP($F111,$M$24:$M$44,1,FALSE),IFERROR(VLOOKUP(IF(AND(LEFT($F111,1)="小",NOT(SUM(COUNTIF($F111,{"*中*","*高*","*大*"})))),"小",IF(AND(LEFT($F111,1)="中",NOT(SUM(COUNTIF($F111,{"*小*","*高*","*大*"})))),"中",IF(AND(LEFT($F111,1)="高",NOT(SUM(COUNTIF($F111,{"*小*","*中*","*大*"})))),"高",IF(AND(LEFT($F111,1)="大",NOT(SUM(COUNTIF($F111,{"*小*","*中*","*高*"})))),"大","NG"))))&amp;MAX(TEXT(MID($F111,{1,2,3,4,5},{1;2;3;4;5;6;7;8;9;10;11;12;13;14;15}),"標準;;0;!0")*1),$M$24:$M$44,1,FALSE),"NG")))</f>
        <v/>
      </c>
      <c r="T111" s="231" t="str">
        <f t="shared" si="25"/>
        <v/>
      </c>
      <c r="U111" s="184">
        <f t="shared" si="26"/>
        <v>0</v>
      </c>
      <c r="V111" s="184">
        <f t="shared" si="44"/>
        <v>0</v>
      </c>
      <c r="W111" s="184">
        <f t="shared" si="36"/>
        <v>0</v>
      </c>
      <c r="X111" s="187" t="str">
        <f t="shared" si="27"/>
        <v/>
      </c>
      <c r="Y111" s="231" t="str">
        <f t="shared" si="28"/>
        <v>氏名</v>
      </c>
      <c r="Z111" s="231" t="str">
        <f t="shared" si="37"/>
        <v>・</v>
      </c>
      <c r="AA111" s="231" t="str">
        <f t="shared" si="29"/>
        <v>年齢</v>
      </c>
      <c r="AB111" s="231" t="str">
        <f t="shared" si="38"/>
        <v>・</v>
      </c>
      <c r="AC111" s="231" t="str">
        <f t="shared" si="30"/>
        <v>学年</v>
      </c>
      <c r="AD111" s="231" t="str">
        <f t="shared" si="39"/>
        <v/>
      </c>
      <c r="AE111" s="231" t="str">
        <f t="shared" si="31"/>
        <v/>
      </c>
      <c r="AF111" s="231" t="str">
        <f t="shared" si="40"/>
        <v>が未記入です。</v>
      </c>
      <c r="AG111" s="231" t="str">
        <f t="shared" si="32"/>
        <v/>
      </c>
      <c r="AH111" s="231" t="str">
        <f t="shared" si="41"/>
        <v/>
      </c>
      <c r="AI111" s="231" t="str">
        <f t="shared" si="42"/>
        <v/>
      </c>
      <c r="AJ111" s="231" t="str">
        <f t="shared" si="43"/>
        <v/>
      </c>
      <c r="AK111" s="231" t="str">
        <f t="shared" si="33"/>
        <v/>
      </c>
    </row>
    <row r="112" spans="1:37" ht="25.5" customHeight="1">
      <c r="A112" s="178"/>
      <c r="B112" s="178"/>
      <c r="C112" s="222">
        <v>89</v>
      </c>
      <c r="D112" s="225"/>
      <c r="E112" s="223"/>
      <c r="F112" s="224"/>
      <c r="G112" s="343" t="s">
        <v>25</v>
      </c>
      <c r="H112" s="226" t="str">
        <f t="shared" si="23"/>
        <v/>
      </c>
      <c r="I112" s="226"/>
      <c r="J112" s="178"/>
      <c r="K112" s="178"/>
      <c r="L112" s="184"/>
      <c r="M112" s="184"/>
      <c r="N112" s="184"/>
      <c r="O112" s="184"/>
      <c r="P112" s="230" t="str">
        <f t="shared" si="34"/>
        <v/>
      </c>
      <c r="Q112" s="231" t="str">
        <f t="shared" si="35"/>
        <v/>
      </c>
      <c r="R112" s="231" t="str">
        <f t="shared" si="24"/>
        <v/>
      </c>
      <c r="S112" s="231" t="str">
        <f>IF(SUBSTITUTE(SUBSTITUTE($F112,"　","")," ","")="","",IFERROR(VLOOKUP($F112,$M$24:$M$44,1,FALSE),IFERROR(VLOOKUP(IF(AND(LEFT($F112,1)="小",NOT(SUM(COUNTIF($F112,{"*中*","*高*","*大*"})))),"小",IF(AND(LEFT($F112,1)="中",NOT(SUM(COUNTIF($F112,{"*小*","*高*","*大*"})))),"中",IF(AND(LEFT($F112,1)="高",NOT(SUM(COUNTIF($F112,{"*小*","*中*","*大*"})))),"高",IF(AND(LEFT($F112,1)="大",NOT(SUM(COUNTIF($F112,{"*小*","*中*","*高*"})))),"大","NG"))))&amp;MAX(TEXT(MID($F112,{1,2,3,4,5},{1;2;3;4;5;6;7;8;9;10;11;12;13;14;15}),"標準;;0;!0")*1),$M$24:$M$44,1,FALSE),"NG")))</f>
        <v/>
      </c>
      <c r="T112" s="231" t="str">
        <f t="shared" si="25"/>
        <v/>
      </c>
      <c r="U112" s="184">
        <f t="shared" si="26"/>
        <v>0</v>
      </c>
      <c r="V112" s="184">
        <f t="shared" si="44"/>
        <v>0</v>
      </c>
      <c r="W112" s="184">
        <f t="shared" si="36"/>
        <v>0</v>
      </c>
      <c r="X112" s="187" t="str">
        <f t="shared" si="27"/>
        <v/>
      </c>
      <c r="Y112" s="231" t="str">
        <f t="shared" si="28"/>
        <v>氏名</v>
      </c>
      <c r="Z112" s="231" t="str">
        <f t="shared" si="37"/>
        <v>・</v>
      </c>
      <c r="AA112" s="231" t="str">
        <f t="shared" si="29"/>
        <v>年齢</v>
      </c>
      <c r="AB112" s="231" t="str">
        <f t="shared" si="38"/>
        <v>・</v>
      </c>
      <c r="AC112" s="231" t="str">
        <f t="shared" si="30"/>
        <v>学年</v>
      </c>
      <c r="AD112" s="231" t="str">
        <f t="shared" si="39"/>
        <v/>
      </c>
      <c r="AE112" s="231" t="str">
        <f t="shared" si="31"/>
        <v/>
      </c>
      <c r="AF112" s="231" t="str">
        <f t="shared" si="40"/>
        <v>が未記入です。</v>
      </c>
      <c r="AG112" s="231" t="str">
        <f t="shared" si="32"/>
        <v/>
      </c>
      <c r="AH112" s="231" t="str">
        <f t="shared" si="41"/>
        <v/>
      </c>
      <c r="AI112" s="231" t="str">
        <f t="shared" si="42"/>
        <v/>
      </c>
      <c r="AJ112" s="231" t="str">
        <f t="shared" si="43"/>
        <v/>
      </c>
      <c r="AK112" s="231" t="str">
        <f t="shared" si="33"/>
        <v/>
      </c>
    </row>
    <row r="113" spans="1:37" ht="25.5" customHeight="1">
      <c r="A113" s="178"/>
      <c r="B113" s="178"/>
      <c r="C113" s="222">
        <v>90</v>
      </c>
      <c r="D113" s="225"/>
      <c r="E113" s="223"/>
      <c r="F113" s="224"/>
      <c r="G113" s="343" t="s">
        <v>25</v>
      </c>
      <c r="H113" s="226" t="str">
        <f t="shared" si="23"/>
        <v/>
      </c>
      <c r="I113" s="226"/>
      <c r="J113" s="178"/>
      <c r="K113" s="178"/>
      <c r="L113" s="184"/>
      <c r="M113" s="184"/>
      <c r="N113" s="184"/>
      <c r="O113" s="184"/>
      <c r="P113" s="230" t="str">
        <f t="shared" si="34"/>
        <v/>
      </c>
      <c r="Q113" s="231" t="str">
        <f t="shared" si="35"/>
        <v/>
      </c>
      <c r="R113" s="231" t="str">
        <f t="shared" si="24"/>
        <v/>
      </c>
      <c r="S113" s="231" t="str">
        <f>IF(SUBSTITUTE(SUBSTITUTE($F113,"　","")," ","")="","",IFERROR(VLOOKUP($F113,$M$24:$M$44,1,FALSE),IFERROR(VLOOKUP(IF(AND(LEFT($F113,1)="小",NOT(SUM(COUNTIF($F113,{"*中*","*高*","*大*"})))),"小",IF(AND(LEFT($F113,1)="中",NOT(SUM(COUNTIF($F113,{"*小*","*高*","*大*"})))),"中",IF(AND(LEFT($F113,1)="高",NOT(SUM(COUNTIF($F113,{"*小*","*中*","*大*"})))),"高",IF(AND(LEFT($F113,1)="大",NOT(SUM(COUNTIF($F113,{"*小*","*中*","*高*"})))),"大","NG"))))&amp;MAX(TEXT(MID($F113,{1,2,3,4,5},{1;2;3;4;5;6;7;8;9;10;11;12;13;14;15}),"標準;;0;!0")*1),$M$24:$M$44,1,FALSE),"NG")))</f>
        <v/>
      </c>
      <c r="T113" s="231" t="str">
        <f t="shared" si="25"/>
        <v/>
      </c>
      <c r="U113" s="184">
        <f t="shared" si="26"/>
        <v>0</v>
      </c>
      <c r="V113" s="184">
        <f t="shared" si="44"/>
        <v>0</v>
      </c>
      <c r="W113" s="184">
        <f t="shared" si="36"/>
        <v>0</v>
      </c>
      <c r="X113" s="187" t="str">
        <f t="shared" si="27"/>
        <v/>
      </c>
      <c r="Y113" s="231" t="str">
        <f t="shared" si="28"/>
        <v>氏名</v>
      </c>
      <c r="Z113" s="231" t="str">
        <f t="shared" si="37"/>
        <v>・</v>
      </c>
      <c r="AA113" s="231" t="str">
        <f t="shared" si="29"/>
        <v>年齢</v>
      </c>
      <c r="AB113" s="231" t="str">
        <f t="shared" si="38"/>
        <v>・</v>
      </c>
      <c r="AC113" s="231" t="str">
        <f t="shared" si="30"/>
        <v>学年</v>
      </c>
      <c r="AD113" s="231" t="str">
        <f t="shared" si="39"/>
        <v/>
      </c>
      <c r="AE113" s="231" t="str">
        <f t="shared" si="31"/>
        <v/>
      </c>
      <c r="AF113" s="231" t="str">
        <f t="shared" si="40"/>
        <v>が未記入です。</v>
      </c>
      <c r="AG113" s="231" t="str">
        <f t="shared" si="32"/>
        <v/>
      </c>
      <c r="AH113" s="231" t="str">
        <f t="shared" si="41"/>
        <v/>
      </c>
      <c r="AI113" s="231" t="str">
        <f t="shared" si="42"/>
        <v/>
      </c>
      <c r="AJ113" s="231" t="str">
        <f t="shared" si="43"/>
        <v/>
      </c>
      <c r="AK113" s="231" t="str">
        <f t="shared" si="33"/>
        <v/>
      </c>
    </row>
    <row r="114" spans="1:37" ht="25.5" customHeight="1">
      <c r="A114" s="178"/>
      <c r="B114" s="178"/>
      <c r="C114" s="222">
        <v>91</v>
      </c>
      <c r="D114" s="225"/>
      <c r="E114" s="223"/>
      <c r="F114" s="224"/>
      <c r="G114" s="343" t="s">
        <v>25</v>
      </c>
      <c r="H114" s="226" t="str">
        <f t="shared" si="23"/>
        <v/>
      </c>
      <c r="I114" s="226"/>
      <c r="J114" s="178"/>
      <c r="K114" s="178"/>
      <c r="L114" s="184"/>
      <c r="M114" s="184"/>
      <c r="N114" s="184"/>
      <c r="O114" s="184"/>
      <c r="P114" s="230" t="str">
        <f t="shared" si="34"/>
        <v/>
      </c>
      <c r="Q114" s="231" t="str">
        <f t="shared" si="35"/>
        <v/>
      </c>
      <c r="R114" s="231" t="str">
        <f t="shared" si="24"/>
        <v/>
      </c>
      <c r="S114" s="231" t="str">
        <f>IF(SUBSTITUTE(SUBSTITUTE($F114,"　","")," ","")="","",IFERROR(VLOOKUP($F114,$M$24:$M$44,1,FALSE),IFERROR(VLOOKUP(IF(AND(LEFT($F114,1)="小",NOT(SUM(COUNTIF($F114,{"*中*","*高*","*大*"})))),"小",IF(AND(LEFT($F114,1)="中",NOT(SUM(COUNTIF($F114,{"*小*","*高*","*大*"})))),"中",IF(AND(LEFT($F114,1)="高",NOT(SUM(COUNTIF($F114,{"*小*","*中*","*大*"})))),"高",IF(AND(LEFT($F114,1)="大",NOT(SUM(COUNTIF($F114,{"*小*","*中*","*高*"})))),"大","NG"))))&amp;MAX(TEXT(MID($F114,{1,2,3,4,5},{1;2;3;4;5;6;7;8;9;10;11;12;13;14;15}),"標準;;0;!0")*1),$M$24:$M$44,1,FALSE),"NG")))</f>
        <v/>
      </c>
      <c r="T114" s="231" t="str">
        <f t="shared" si="25"/>
        <v/>
      </c>
      <c r="U114" s="184">
        <f t="shared" si="26"/>
        <v>0</v>
      </c>
      <c r="V114" s="184">
        <f t="shared" si="44"/>
        <v>0</v>
      </c>
      <c r="W114" s="184">
        <f t="shared" si="36"/>
        <v>0</v>
      </c>
      <c r="X114" s="187" t="str">
        <f t="shared" si="27"/>
        <v/>
      </c>
      <c r="Y114" s="231" t="str">
        <f t="shared" si="28"/>
        <v>氏名</v>
      </c>
      <c r="Z114" s="231" t="str">
        <f t="shared" si="37"/>
        <v>・</v>
      </c>
      <c r="AA114" s="231" t="str">
        <f t="shared" si="29"/>
        <v>年齢</v>
      </c>
      <c r="AB114" s="231" t="str">
        <f t="shared" si="38"/>
        <v>・</v>
      </c>
      <c r="AC114" s="231" t="str">
        <f t="shared" si="30"/>
        <v>学年</v>
      </c>
      <c r="AD114" s="231" t="str">
        <f t="shared" si="39"/>
        <v/>
      </c>
      <c r="AE114" s="231" t="str">
        <f t="shared" si="31"/>
        <v/>
      </c>
      <c r="AF114" s="231" t="str">
        <f t="shared" si="40"/>
        <v>が未記入です。</v>
      </c>
      <c r="AG114" s="231" t="str">
        <f t="shared" si="32"/>
        <v/>
      </c>
      <c r="AH114" s="231" t="str">
        <f t="shared" si="41"/>
        <v/>
      </c>
      <c r="AI114" s="231" t="str">
        <f t="shared" si="42"/>
        <v/>
      </c>
      <c r="AJ114" s="231" t="str">
        <f t="shared" si="43"/>
        <v/>
      </c>
      <c r="AK114" s="231" t="str">
        <f t="shared" si="33"/>
        <v/>
      </c>
    </row>
    <row r="115" spans="1:37" ht="25.5" customHeight="1">
      <c r="A115" s="178"/>
      <c r="B115" s="178"/>
      <c r="C115" s="222">
        <v>92</v>
      </c>
      <c r="D115" s="225"/>
      <c r="E115" s="223"/>
      <c r="F115" s="224"/>
      <c r="G115" s="343" t="s">
        <v>25</v>
      </c>
      <c r="H115" s="226" t="str">
        <f t="shared" si="23"/>
        <v/>
      </c>
      <c r="I115" s="226"/>
      <c r="J115" s="178"/>
      <c r="K115" s="178"/>
      <c r="L115" s="184"/>
      <c r="M115" s="184"/>
      <c r="N115" s="184"/>
      <c r="O115" s="184"/>
      <c r="P115" s="230" t="str">
        <f t="shared" si="34"/>
        <v/>
      </c>
      <c r="Q115" s="231" t="str">
        <f t="shared" si="35"/>
        <v/>
      </c>
      <c r="R115" s="231" t="str">
        <f t="shared" si="24"/>
        <v/>
      </c>
      <c r="S115" s="231" t="str">
        <f>IF(SUBSTITUTE(SUBSTITUTE($F115,"　","")," ","")="","",IFERROR(VLOOKUP($F115,$M$24:$M$44,1,FALSE),IFERROR(VLOOKUP(IF(AND(LEFT($F115,1)="小",NOT(SUM(COUNTIF($F115,{"*中*","*高*","*大*"})))),"小",IF(AND(LEFT($F115,1)="中",NOT(SUM(COUNTIF($F115,{"*小*","*高*","*大*"})))),"中",IF(AND(LEFT($F115,1)="高",NOT(SUM(COUNTIF($F115,{"*小*","*中*","*大*"})))),"高",IF(AND(LEFT($F115,1)="大",NOT(SUM(COUNTIF($F115,{"*小*","*中*","*高*"})))),"大","NG"))))&amp;MAX(TEXT(MID($F115,{1,2,3,4,5},{1;2;3;4;5;6;7;8;9;10;11;12;13;14;15}),"標準;;0;!0")*1),$M$24:$M$44,1,FALSE),"NG")))</f>
        <v/>
      </c>
      <c r="T115" s="231" t="str">
        <f t="shared" si="25"/>
        <v/>
      </c>
      <c r="U115" s="184">
        <f t="shared" si="26"/>
        <v>0</v>
      </c>
      <c r="V115" s="184">
        <f t="shared" si="44"/>
        <v>0</v>
      </c>
      <c r="W115" s="184">
        <f t="shared" si="36"/>
        <v>0</v>
      </c>
      <c r="X115" s="187" t="str">
        <f t="shared" si="27"/>
        <v/>
      </c>
      <c r="Y115" s="231" t="str">
        <f t="shared" si="28"/>
        <v>氏名</v>
      </c>
      <c r="Z115" s="231" t="str">
        <f t="shared" si="37"/>
        <v>・</v>
      </c>
      <c r="AA115" s="231" t="str">
        <f t="shared" si="29"/>
        <v>年齢</v>
      </c>
      <c r="AB115" s="231" t="str">
        <f t="shared" si="38"/>
        <v>・</v>
      </c>
      <c r="AC115" s="231" t="str">
        <f t="shared" si="30"/>
        <v>学年</v>
      </c>
      <c r="AD115" s="231" t="str">
        <f t="shared" si="39"/>
        <v/>
      </c>
      <c r="AE115" s="231" t="str">
        <f t="shared" si="31"/>
        <v/>
      </c>
      <c r="AF115" s="231" t="str">
        <f t="shared" si="40"/>
        <v>が未記入です。</v>
      </c>
      <c r="AG115" s="231" t="str">
        <f t="shared" si="32"/>
        <v/>
      </c>
      <c r="AH115" s="231" t="str">
        <f t="shared" si="41"/>
        <v/>
      </c>
      <c r="AI115" s="231" t="str">
        <f t="shared" si="42"/>
        <v/>
      </c>
      <c r="AJ115" s="231" t="str">
        <f t="shared" si="43"/>
        <v/>
      </c>
      <c r="AK115" s="231" t="str">
        <f t="shared" si="33"/>
        <v/>
      </c>
    </row>
    <row r="116" spans="1:37" ht="25.5" customHeight="1">
      <c r="A116" s="178"/>
      <c r="B116" s="178"/>
      <c r="C116" s="222">
        <v>93</v>
      </c>
      <c r="D116" s="225"/>
      <c r="E116" s="223"/>
      <c r="F116" s="224"/>
      <c r="G116" s="343" t="s">
        <v>25</v>
      </c>
      <c r="H116" s="226" t="str">
        <f t="shared" si="23"/>
        <v/>
      </c>
      <c r="I116" s="226"/>
      <c r="J116" s="178"/>
      <c r="K116" s="178"/>
      <c r="L116" s="184"/>
      <c r="M116" s="184"/>
      <c r="N116" s="184"/>
      <c r="O116" s="184"/>
      <c r="P116" s="230" t="str">
        <f t="shared" si="34"/>
        <v/>
      </c>
      <c r="Q116" s="231" t="str">
        <f t="shared" si="35"/>
        <v/>
      </c>
      <c r="R116" s="231" t="str">
        <f t="shared" si="24"/>
        <v/>
      </c>
      <c r="S116" s="231" t="str">
        <f>IF(SUBSTITUTE(SUBSTITUTE($F116,"　","")," ","")="","",IFERROR(VLOOKUP($F116,$M$24:$M$44,1,FALSE),IFERROR(VLOOKUP(IF(AND(LEFT($F116,1)="小",NOT(SUM(COUNTIF($F116,{"*中*","*高*","*大*"})))),"小",IF(AND(LEFT($F116,1)="中",NOT(SUM(COUNTIF($F116,{"*小*","*高*","*大*"})))),"中",IF(AND(LEFT($F116,1)="高",NOT(SUM(COUNTIF($F116,{"*小*","*中*","*大*"})))),"高",IF(AND(LEFT($F116,1)="大",NOT(SUM(COUNTIF($F116,{"*小*","*中*","*高*"})))),"大","NG"))))&amp;MAX(TEXT(MID($F116,{1,2,3,4,5},{1;2;3;4;5;6;7;8;9;10;11;12;13;14;15}),"標準;;0;!0")*1),$M$24:$M$44,1,FALSE),"NG")))</f>
        <v/>
      </c>
      <c r="T116" s="231" t="str">
        <f t="shared" si="25"/>
        <v/>
      </c>
      <c r="U116" s="184">
        <f t="shared" si="26"/>
        <v>0</v>
      </c>
      <c r="V116" s="184">
        <f t="shared" si="44"/>
        <v>0</v>
      </c>
      <c r="W116" s="184">
        <f t="shared" si="36"/>
        <v>0</v>
      </c>
      <c r="X116" s="187" t="str">
        <f t="shared" si="27"/>
        <v/>
      </c>
      <c r="Y116" s="231" t="str">
        <f t="shared" si="28"/>
        <v>氏名</v>
      </c>
      <c r="Z116" s="231" t="str">
        <f t="shared" si="37"/>
        <v>・</v>
      </c>
      <c r="AA116" s="231" t="str">
        <f t="shared" si="29"/>
        <v>年齢</v>
      </c>
      <c r="AB116" s="231" t="str">
        <f t="shared" si="38"/>
        <v>・</v>
      </c>
      <c r="AC116" s="231" t="str">
        <f t="shared" si="30"/>
        <v>学年</v>
      </c>
      <c r="AD116" s="231" t="str">
        <f t="shared" si="39"/>
        <v/>
      </c>
      <c r="AE116" s="231" t="str">
        <f t="shared" si="31"/>
        <v/>
      </c>
      <c r="AF116" s="231" t="str">
        <f t="shared" si="40"/>
        <v>が未記入です。</v>
      </c>
      <c r="AG116" s="231" t="str">
        <f t="shared" si="32"/>
        <v/>
      </c>
      <c r="AH116" s="231" t="str">
        <f t="shared" si="41"/>
        <v/>
      </c>
      <c r="AI116" s="231" t="str">
        <f t="shared" si="42"/>
        <v/>
      </c>
      <c r="AJ116" s="231" t="str">
        <f t="shared" si="43"/>
        <v/>
      </c>
      <c r="AK116" s="231" t="str">
        <f t="shared" si="33"/>
        <v/>
      </c>
    </row>
    <row r="117" spans="1:37" ht="25.5" customHeight="1">
      <c r="A117" s="178"/>
      <c r="B117" s="178"/>
      <c r="C117" s="222">
        <v>94</v>
      </c>
      <c r="D117" s="225"/>
      <c r="E117" s="223"/>
      <c r="F117" s="224"/>
      <c r="G117" s="343" t="s">
        <v>25</v>
      </c>
      <c r="H117" s="226" t="str">
        <f t="shared" si="23"/>
        <v/>
      </c>
      <c r="I117" s="226"/>
      <c r="J117" s="178"/>
      <c r="K117" s="178"/>
      <c r="L117" s="184"/>
      <c r="M117" s="184"/>
      <c r="N117" s="184"/>
      <c r="O117" s="184"/>
      <c r="P117" s="230" t="str">
        <f t="shared" si="34"/>
        <v/>
      </c>
      <c r="Q117" s="231" t="str">
        <f t="shared" si="35"/>
        <v/>
      </c>
      <c r="R117" s="231" t="str">
        <f t="shared" si="24"/>
        <v/>
      </c>
      <c r="S117" s="231" t="str">
        <f>IF(SUBSTITUTE(SUBSTITUTE($F117,"　","")," ","")="","",IFERROR(VLOOKUP($F117,$M$24:$M$44,1,FALSE),IFERROR(VLOOKUP(IF(AND(LEFT($F117,1)="小",NOT(SUM(COUNTIF($F117,{"*中*","*高*","*大*"})))),"小",IF(AND(LEFT($F117,1)="中",NOT(SUM(COUNTIF($F117,{"*小*","*高*","*大*"})))),"中",IF(AND(LEFT($F117,1)="高",NOT(SUM(COUNTIF($F117,{"*小*","*中*","*大*"})))),"高",IF(AND(LEFT($F117,1)="大",NOT(SUM(COUNTIF($F117,{"*小*","*中*","*高*"})))),"大","NG"))))&amp;MAX(TEXT(MID($F117,{1,2,3,4,5},{1;2;3;4;5;6;7;8;9;10;11;12;13;14;15}),"標準;;0;!0")*1),$M$24:$M$44,1,FALSE),"NG")))</f>
        <v/>
      </c>
      <c r="T117" s="231" t="str">
        <f t="shared" si="25"/>
        <v/>
      </c>
      <c r="U117" s="184">
        <f t="shared" si="26"/>
        <v>0</v>
      </c>
      <c r="V117" s="184">
        <f t="shared" si="44"/>
        <v>0</v>
      </c>
      <c r="W117" s="184">
        <f t="shared" si="36"/>
        <v>0</v>
      </c>
      <c r="X117" s="187" t="str">
        <f t="shared" si="27"/>
        <v/>
      </c>
      <c r="Y117" s="231" t="str">
        <f t="shared" si="28"/>
        <v>氏名</v>
      </c>
      <c r="Z117" s="231" t="str">
        <f t="shared" si="37"/>
        <v>・</v>
      </c>
      <c r="AA117" s="231" t="str">
        <f t="shared" si="29"/>
        <v>年齢</v>
      </c>
      <c r="AB117" s="231" t="str">
        <f t="shared" si="38"/>
        <v>・</v>
      </c>
      <c r="AC117" s="231" t="str">
        <f t="shared" si="30"/>
        <v>学年</v>
      </c>
      <c r="AD117" s="231" t="str">
        <f t="shared" si="39"/>
        <v/>
      </c>
      <c r="AE117" s="231" t="str">
        <f t="shared" si="31"/>
        <v/>
      </c>
      <c r="AF117" s="231" t="str">
        <f t="shared" si="40"/>
        <v>が未記入です。</v>
      </c>
      <c r="AG117" s="231" t="str">
        <f t="shared" si="32"/>
        <v/>
      </c>
      <c r="AH117" s="231" t="str">
        <f t="shared" si="41"/>
        <v/>
      </c>
      <c r="AI117" s="231" t="str">
        <f t="shared" si="42"/>
        <v/>
      </c>
      <c r="AJ117" s="231" t="str">
        <f t="shared" si="43"/>
        <v/>
      </c>
      <c r="AK117" s="231" t="str">
        <f t="shared" si="33"/>
        <v/>
      </c>
    </row>
    <row r="118" spans="1:37" ht="25.5" customHeight="1">
      <c r="A118" s="178"/>
      <c r="B118" s="178"/>
      <c r="C118" s="222">
        <v>95</v>
      </c>
      <c r="D118" s="225"/>
      <c r="E118" s="223"/>
      <c r="F118" s="224"/>
      <c r="G118" s="343" t="s">
        <v>25</v>
      </c>
      <c r="H118" s="226" t="str">
        <f t="shared" si="23"/>
        <v/>
      </c>
      <c r="I118" s="226"/>
      <c r="J118" s="178"/>
      <c r="K118" s="178"/>
      <c r="L118" s="184"/>
      <c r="M118" s="184"/>
      <c r="N118" s="184"/>
      <c r="O118" s="184"/>
      <c r="P118" s="230" t="str">
        <f t="shared" si="34"/>
        <v/>
      </c>
      <c r="Q118" s="231" t="str">
        <f t="shared" si="35"/>
        <v/>
      </c>
      <c r="R118" s="231" t="str">
        <f t="shared" si="24"/>
        <v/>
      </c>
      <c r="S118" s="231" t="str">
        <f>IF(SUBSTITUTE(SUBSTITUTE($F118,"　","")," ","")="","",IFERROR(VLOOKUP($F118,$M$24:$M$44,1,FALSE),IFERROR(VLOOKUP(IF(AND(LEFT($F118,1)="小",NOT(SUM(COUNTIF($F118,{"*中*","*高*","*大*"})))),"小",IF(AND(LEFT($F118,1)="中",NOT(SUM(COUNTIF($F118,{"*小*","*高*","*大*"})))),"中",IF(AND(LEFT($F118,1)="高",NOT(SUM(COUNTIF($F118,{"*小*","*中*","*大*"})))),"高",IF(AND(LEFT($F118,1)="大",NOT(SUM(COUNTIF($F118,{"*小*","*中*","*高*"})))),"大","NG"))))&amp;MAX(TEXT(MID($F118,{1,2,3,4,5},{1;2;3;4;5;6;7;8;9;10;11;12;13;14;15}),"標準;;0;!0")*1),$M$24:$M$44,1,FALSE),"NG")))</f>
        <v/>
      </c>
      <c r="T118" s="231" t="str">
        <f t="shared" si="25"/>
        <v/>
      </c>
      <c r="U118" s="184">
        <f t="shared" si="26"/>
        <v>0</v>
      </c>
      <c r="V118" s="184">
        <f t="shared" si="44"/>
        <v>0</v>
      </c>
      <c r="W118" s="184">
        <f t="shared" si="36"/>
        <v>0</v>
      </c>
      <c r="X118" s="187" t="str">
        <f t="shared" si="27"/>
        <v/>
      </c>
      <c r="Y118" s="231" t="str">
        <f t="shared" si="28"/>
        <v>氏名</v>
      </c>
      <c r="Z118" s="231" t="str">
        <f t="shared" si="37"/>
        <v>・</v>
      </c>
      <c r="AA118" s="231" t="str">
        <f t="shared" si="29"/>
        <v>年齢</v>
      </c>
      <c r="AB118" s="231" t="str">
        <f t="shared" si="38"/>
        <v>・</v>
      </c>
      <c r="AC118" s="231" t="str">
        <f t="shared" si="30"/>
        <v>学年</v>
      </c>
      <c r="AD118" s="231" t="str">
        <f t="shared" si="39"/>
        <v/>
      </c>
      <c r="AE118" s="231" t="str">
        <f t="shared" si="31"/>
        <v/>
      </c>
      <c r="AF118" s="231" t="str">
        <f t="shared" si="40"/>
        <v>が未記入です。</v>
      </c>
      <c r="AG118" s="231" t="str">
        <f t="shared" si="32"/>
        <v/>
      </c>
      <c r="AH118" s="231" t="str">
        <f t="shared" si="41"/>
        <v/>
      </c>
      <c r="AI118" s="231" t="str">
        <f t="shared" si="42"/>
        <v/>
      </c>
      <c r="AJ118" s="231" t="str">
        <f t="shared" si="43"/>
        <v/>
      </c>
      <c r="AK118" s="231" t="str">
        <f t="shared" si="33"/>
        <v/>
      </c>
    </row>
    <row r="119" spans="1:37" ht="25.5" customHeight="1">
      <c r="A119" s="178"/>
      <c r="B119" s="178"/>
      <c r="C119" s="222">
        <v>96</v>
      </c>
      <c r="D119" s="225"/>
      <c r="E119" s="223"/>
      <c r="F119" s="224"/>
      <c r="G119" s="343" t="s">
        <v>25</v>
      </c>
      <c r="H119" s="226" t="str">
        <f t="shared" si="23"/>
        <v/>
      </c>
      <c r="I119" s="226"/>
      <c r="J119" s="178"/>
      <c r="K119" s="178"/>
      <c r="L119" s="184"/>
      <c r="M119" s="184"/>
      <c r="N119" s="184"/>
      <c r="O119" s="184"/>
      <c r="P119" s="230" t="str">
        <f t="shared" si="34"/>
        <v/>
      </c>
      <c r="Q119" s="231" t="str">
        <f t="shared" si="35"/>
        <v/>
      </c>
      <c r="R119" s="231" t="str">
        <f t="shared" si="24"/>
        <v/>
      </c>
      <c r="S119" s="231" t="str">
        <f>IF(SUBSTITUTE(SUBSTITUTE($F119,"　","")," ","")="","",IFERROR(VLOOKUP($F119,$M$24:$M$44,1,FALSE),IFERROR(VLOOKUP(IF(AND(LEFT($F119,1)="小",NOT(SUM(COUNTIF($F119,{"*中*","*高*","*大*"})))),"小",IF(AND(LEFT($F119,1)="中",NOT(SUM(COUNTIF($F119,{"*小*","*高*","*大*"})))),"中",IF(AND(LEFT($F119,1)="高",NOT(SUM(COUNTIF($F119,{"*小*","*中*","*大*"})))),"高",IF(AND(LEFT($F119,1)="大",NOT(SUM(COUNTIF($F119,{"*小*","*中*","*高*"})))),"大","NG"))))&amp;MAX(TEXT(MID($F119,{1,2,3,4,5},{1;2;3;4;5;6;7;8;9;10;11;12;13;14;15}),"標準;;0;!0")*1),$M$24:$M$44,1,FALSE),"NG")))</f>
        <v/>
      </c>
      <c r="T119" s="231" t="str">
        <f t="shared" si="25"/>
        <v/>
      </c>
      <c r="U119" s="184">
        <f t="shared" si="26"/>
        <v>0</v>
      </c>
      <c r="V119" s="184">
        <f t="shared" si="44"/>
        <v>0</v>
      </c>
      <c r="W119" s="184">
        <f t="shared" si="36"/>
        <v>0</v>
      </c>
      <c r="X119" s="187" t="str">
        <f t="shared" si="27"/>
        <v/>
      </c>
      <c r="Y119" s="231" t="str">
        <f t="shared" si="28"/>
        <v>氏名</v>
      </c>
      <c r="Z119" s="231" t="str">
        <f t="shared" si="37"/>
        <v>・</v>
      </c>
      <c r="AA119" s="231" t="str">
        <f t="shared" si="29"/>
        <v>年齢</v>
      </c>
      <c r="AB119" s="231" t="str">
        <f t="shared" si="38"/>
        <v>・</v>
      </c>
      <c r="AC119" s="231" t="str">
        <f t="shared" si="30"/>
        <v>学年</v>
      </c>
      <c r="AD119" s="231" t="str">
        <f t="shared" si="39"/>
        <v/>
      </c>
      <c r="AE119" s="231" t="str">
        <f t="shared" si="31"/>
        <v/>
      </c>
      <c r="AF119" s="231" t="str">
        <f t="shared" si="40"/>
        <v>が未記入です。</v>
      </c>
      <c r="AG119" s="231" t="str">
        <f t="shared" si="32"/>
        <v/>
      </c>
      <c r="AH119" s="231" t="str">
        <f t="shared" si="41"/>
        <v/>
      </c>
      <c r="AI119" s="231" t="str">
        <f t="shared" si="42"/>
        <v/>
      </c>
      <c r="AJ119" s="231" t="str">
        <f t="shared" si="43"/>
        <v/>
      </c>
      <c r="AK119" s="231" t="str">
        <f t="shared" si="33"/>
        <v/>
      </c>
    </row>
    <row r="120" spans="1:37" ht="25.5" customHeight="1">
      <c r="A120" s="178"/>
      <c r="B120" s="178"/>
      <c r="C120" s="222">
        <v>97</v>
      </c>
      <c r="D120" s="225"/>
      <c r="E120" s="223"/>
      <c r="F120" s="224"/>
      <c r="G120" s="343" t="s">
        <v>25</v>
      </c>
      <c r="H120" s="226" t="str">
        <f t="shared" si="23"/>
        <v/>
      </c>
      <c r="I120" s="226"/>
      <c r="J120" s="178"/>
      <c r="K120" s="178"/>
      <c r="L120" s="184"/>
      <c r="M120" s="184"/>
      <c r="N120" s="184"/>
      <c r="O120" s="184"/>
      <c r="P120" s="230" t="str">
        <f t="shared" si="34"/>
        <v/>
      </c>
      <c r="Q120" s="231" t="str">
        <f t="shared" si="35"/>
        <v/>
      </c>
      <c r="R120" s="231" t="str">
        <f t="shared" si="24"/>
        <v/>
      </c>
      <c r="S120" s="231" t="str">
        <f>IF(SUBSTITUTE(SUBSTITUTE($F120,"　","")," ","")="","",IFERROR(VLOOKUP($F120,$M$24:$M$44,1,FALSE),IFERROR(VLOOKUP(IF(AND(LEFT($F120,1)="小",NOT(SUM(COUNTIF($F120,{"*中*","*高*","*大*"})))),"小",IF(AND(LEFT($F120,1)="中",NOT(SUM(COUNTIF($F120,{"*小*","*高*","*大*"})))),"中",IF(AND(LEFT($F120,1)="高",NOT(SUM(COUNTIF($F120,{"*小*","*中*","*大*"})))),"高",IF(AND(LEFT($F120,1)="大",NOT(SUM(COUNTIF($F120,{"*小*","*中*","*高*"})))),"大","NG"))))&amp;MAX(TEXT(MID($F120,{1,2,3,4,5},{1;2;3;4;5;6;7;8;9;10;11;12;13;14;15}),"標準;;0;!0")*1),$M$24:$M$44,1,FALSE),"NG")))</f>
        <v/>
      </c>
      <c r="T120" s="231" t="str">
        <f t="shared" si="25"/>
        <v/>
      </c>
      <c r="U120" s="184">
        <f t="shared" si="26"/>
        <v>0</v>
      </c>
      <c r="V120" s="184">
        <f t="shared" si="44"/>
        <v>0</v>
      </c>
      <c r="W120" s="184">
        <f t="shared" si="36"/>
        <v>0</v>
      </c>
      <c r="X120" s="187" t="str">
        <f t="shared" si="27"/>
        <v/>
      </c>
      <c r="Y120" s="231" t="str">
        <f t="shared" si="28"/>
        <v>氏名</v>
      </c>
      <c r="Z120" s="231" t="str">
        <f t="shared" si="37"/>
        <v>・</v>
      </c>
      <c r="AA120" s="231" t="str">
        <f t="shared" si="29"/>
        <v>年齢</v>
      </c>
      <c r="AB120" s="231" t="str">
        <f t="shared" si="38"/>
        <v>・</v>
      </c>
      <c r="AC120" s="231" t="str">
        <f t="shared" si="30"/>
        <v>学年</v>
      </c>
      <c r="AD120" s="231" t="str">
        <f t="shared" si="39"/>
        <v/>
      </c>
      <c r="AE120" s="231" t="str">
        <f t="shared" si="31"/>
        <v/>
      </c>
      <c r="AF120" s="231" t="str">
        <f t="shared" si="40"/>
        <v>が未記入です。</v>
      </c>
      <c r="AG120" s="231" t="str">
        <f t="shared" si="32"/>
        <v/>
      </c>
      <c r="AH120" s="231" t="str">
        <f t="shared" si="41"/>
        <v/>
      </c>
      <c r="AI120" s="231" t="str">
        <f t="shared" si="42"/>
        <v/>
      </c>
      <c r="AJ120" s="231" t="str">
        <f t="shared" si="43"/>
        <v/>
      </c>
      <c r="AK120" s="231" t="str">
        <f t="shared" si="33"/>
        <v/>
      </c>
    </row>
    <row r="121" spans="1:37" ht="25.5" customHeight="1">
      <c r="A121" s="178"/>
      <c r="B121" s="178"/>
      <c r="C121" s="222">
        <v>98</v>
      </c>
      <c r="D121" s="225"/>
      <c r="E121" s="223"/>
      <c r="F121" s="224"/>
      <c r="G121" s="343" t="s">
        <v>25</v>
      </c>
      <c r="H121" s="226" t="str">
        <f t="shared" si="23"/>
        <v/>
      </c>
      <c r="I121" s="226"/>
      <c r="J121" s="178"/>
      <c r="K121" s="178"/>
      <c r="L121" s="184"/>
      <c r="M121" s="184"/>
      <c r="N121" s="184"/>
      <c r="O121" s="184"/>
      <c r="P121" s="230" t="str">
        <f t="shared" si="34"/>
        <v/>
      </c>
      <c r="Q121" s="231" t="str">
        <f t="shared" si="35"/>
        <v/>
      </c>
      <c r="R121" s="231" t="str">
        <f t="shared" si="24"/>
        <v/>
      </c>
      <c r="S121" s="231" t="str">
        <f>IF(SUBSTITUTE(SUBSTITUTE($F121,"　","")," ","")="","",IFERROR(VLOOKUP($F121,$M$24:$M$44,1,FALSE),IFERROR(VLOOKUP(IF(AND(LEFT($F121,1)="小",NOT(SUM(COUNTIF($F121,{"*中*","*高*","*大*"})))),"小",IF(AND(LEFT($F121,1)="中",NOT(SUM(COUNTIF($F121,{"*小*","*高*","*大*"})))),"中",IF(AND(LEFT($F121,1)="高",NOT(SUM(COUNTIF($F121,{"*小*","*中*","*大*"})))),"高",IF(AND(LEFT($F121,1)="大",NOT(SUM(COUNTIF($F121,{"*小*","*中*","*高*"})))),"大","NG"))))&amp;MAX(TEXT(MID($F121,{1,2,3,4,5},{1;2;3;4;5;6;7;8;9;10;11;12;13;14;15}),"標準;;0;!0")*1),$M$24:$M$44,1,FALSE),"NG")))</f>
        <v/>
      </c>
      <c r="T121" s="231" t="str">
        <f t="shared" si="25"/>
        <v/>
      </c>
      <c r="U121" s="184">
        <f t="shared" si="26"/>
        <v>0</v>
      </c>
      <c r="V121" s="184">
        <f t="shared" si="44"/>
        <v>0</v>
      </c>
      <c r="W121" s="184">
        <f t="shared" si="36"/>
        <v>0</v>
      </c>
      <c r="X121" s="187" t="str">
        <f t="shared" si="27"/>
        <v/>
      </c>
      <c r="Y121" s="231" t="str">
        <f t="shared" si="28"/>
        <v>氏名</v>
      </c>
      <c r="Z121" s="231" t="str">
        <f t="shared" si="37"/>
        <v>・</v>
      </c>
      <c r="AA121" s="231" t="str">
        <f t="shared" si="29"/>
        <v>年齢</v>
      </c>
      <c r="AB121" s="231" t="str">
        <f t="shared" si="38"/>
        <v>・</v>
      </c>
      <c r="AC121" s="231" t="str">
        <f t="shared" si="30"/>
        <v>学年</v>
      </c>
      <c r="AD121" s="231" t="str">
        <f t="shared" si="39"/>
        <v/>
      </c>
      <c r="AE121" s="231" t="str">
        <f t="shared" si="31"/>
        <v/>
      </c>
      <c r="AF121" s="231" t="str">
        <f t="shared" si="40"/>
        <v>が未記入です。</v>
      </c>
      <c r="AG121" s="231" t="str">
        <f t="shared" si="32"/>
        <v/>
      </c>
      <c r="AH121" s="231" t="str">
        <f t="shared" si="41"/>
        <v/>
      </c>
      <c r="AI121" s="231" t="str">
        <f t="shared" si="42"/>
        <v/>
      </c>
      <c r="AJ121" s="231" t="str">
        <f t="shared" si="43"/>
        <v/>
      </c>
      <c r="AK121" s="231" t="str">
        <f t="shared" si="33"/>
        <v/>
      </c>
    </row>
    <row r="122" spans="1:37" ht="25.5" customHeight="1">
      <c r="A122" s="178"/>
      <c r="B122" s="178"/>
      <c r="C122" s="222">
        <v>99</v>
      </c>
      <c r="D122" s="225"/>
      <c r="E122" s="223"/>
      <c r="F122" s="224"/>
      <c r="G122" s="343" t="s">
        <v>25</v>
      </c>
      <c r="H122" s="226" t="str">
        <f t="shared" si="23"/>
        <v/>
      </c>
      <c r="I122" s="226"/>
      <c r="J122" s="178"/>
      <c r="K122" s="178"/>
      <c r="L122" s="184"/>
      <c r="M122" s="184"/>
      <c r="N122" s="184"/>
      <c r="O122" s="184"/>
      <c r="P122" s="230" t="str">
        <f t="shared" si="34"/>
        <v/>
      </c>
      <c r="Q122" s="231" t="str">
        <f t="shared" si="35"/>
        <v/>
      </c>
      <c r="R122" s="231" t="str">
        <f t="shared" si="24"/>
        <v/>
      </c>
      <c r="S122" s="231" t="str">
        <f>IF(SUBSTITUTE(SUBSTITUTE($F122,"　","")," ","")="","",IFERROR(VLOOKUP($F122,$M$24:$M$44,1,FALSE),IFERROR(VLOOKUP(IF(AND(LEFT($F122,1)="小",NOT(SUM(COUNTIF($F122,{"*中*","*高*","*大*"})))),"小",IF(AND(LEFT($F122,1)="中",NOT(SUM(COUNTIF($F122,{"*小*","*高*","*大*"})))),"中",IF(AND(LEFT($F122,1)="高",NOT(SUM(COUNTIF($F122,{"*小*","*中*","*大*"})))),"高",IF(AND(LEFT($F122,1)="大",NOT(SUM(COUNTIF($F122,{"*小*","*中*","*高*"})))),"大","NG"))))&amp;MAX(TEXT(MID($F122,{1,2,3,4,5},{1;2;3;4;5;6;7;8;9;10;11;12;13;14;15}),"標準;;0;!0")*1),$M$24:$M$44,1,FALSE),"NG")))</f>
        <v/>
      </c>
      <c r="T122" s="231" t="str">
        <f t="shared" si="25"/>
        <v/>
      </c>
      <c r="U122" s="184">
        <f t="shared" si="26"/>
        <v>0</v>
      </c>
      <c r="V122" s="184">
        <f t="shared" si="44"/>
        <v>0</v>
      </c>
      <c r="W122" s="184">
        <f t="shared" si="36"/>
        <v>0</v>
      </c>
      <c r="X122" s="187" t="str">
        <f t="shared" si="27"/>
        <v/>
      </c>
      <c r="Y122" s="231" t="str">
        <f t="shared" si="28"/>
        <v>氏名</v>
      </c>
      <c r="Z122" s="231" t="str">
        <f t="shared" si="37"/>
        <v>・</v>
      </c>
      <c r="AA122" s="231" t="str">
        <f t="shared" si="29"/>
        <v>年齢</v>
      </c>
      <c r="AB122" s="231" t="str">
        <f t="shared" si="38"/>
        <v>・</v>
      </c>
      <c r="AC122" s="231" t="str">
        <f t="shared" si="30"/>
        <v>学年</v>
      </c>
      <c r="AD122" s="231" t="str">
        <f t="shared" si="39"/>
        <v/>
      </c>
      <c r="AE122" s="231" t="str">
        <f t="shared" si="31"/>
        <v/>
      </c>
      <c r="AF122" s="231" t="str">
        <f t="shared" si="40"/>
        <v>が未記入です。</v>
      </c>
      <c r="AG122" s="231" t="str">
        <f t="shared" si="32"/>
        <v/>
      </c>
      <c r="AH122" s="231" t="str">
        <f t="shared" si="41"/>
        <v/>
      </c>
      <c r="AI122" s="231" t="str">
        <f t="shared" si="42"/>
        <v/>
      </c>
      <c r="AJ122" s="231" t="str">
        <f t="shared" si="43"/>
        <v/>
      </c>
      <c r="AK122" s="231" t="str">
        <f t="shared" si="33"/>
        <v/>
      </c>
    </row>
    <row r="123" spans="1:37" ht="25.5" customHeight="1">
      <c r="A123" s="178"/>
      <c r="B123" s="178"/>
      <c r="C123" s="222">
        <v>100</v>
      </c>
      <c r="D123" s="225"/>
      <c r="E123" s="223"/>
      <c r="F123" s="224"/>
      <c r="G123" s="343" t="s">
        <v>25</v>
      </c>
      <c r="H123" s="226" t="str">
        <f t="shared" si="23"/>
        <v/>
      </c>
      <c r="I123" s="226"/>
      <c r="J123" s="178"/>
      <c r="K123" s="178"/>
      <c r="L123" s="184"/>
      <c r="M123" s="184"/>
      <c r="N123" s="184"/>
      <c r="O123" s="184"/>
      <c r="P123" s="230" t="str">
        <f t="shared" si="34"/>
        <v/>
      </c>
      <c r="Q123" s="231" t="str">
        <f t="shared" si="35"/>
        <v/>
      </c>
      <c r="R123" s="231" t="str">
        <f t="shared" si="24"/>
        <v/>
      </c>
      <c r="S123" s="231" t="str">
        <f>IF(SUBSTITUTE(SUBSTITUTE($F123,"　","")," ","")="","",IFERROR(VLOOKUP($F123,$M$24:$M$44,1,FALSE),IFERROR(VLOOKUP(IF(AND(LEFT($F123,1)="小",NOT(SUM(COUNTIF($F123,{"*中*","*高*","*大*"})))),"小",IF(AND(LEFT($F123,1)="中",NOT(SUM(COUNTIF($F123,{"*小*","*高*","*大*"})))),"中",IF(AND(LEFT($F123,1)="高",NOT(SUM(COUNTIF($F123,{"*小*","*中*","*大*"})))),"高",IF(AND(LEFT($F123,1)="大",NOT(SUM(COUNTIF($F123,{"*小*","*中*","*高*"})))),"大","NG"))))&amp;MAX(TEXT(MID($F123,{1,2,3,4,5},{1;2;3;4;5;6;7;8;9;10;11;12;13;14;15}),"標準;;0;!0")*1),$M$24:$M$44,1,FALSE),"NG")))</f>
        <v/>
      </c>
      <c r="T123" s="231" t="str">
        <f t="shared" si="25"/>
        <v/>
      </c>
      <c r="U123" s="184">
        <f t="shared" si="26"/>
        <v>0</v>
      </c>
      <c r="V123" s="184">
        <f t="shared" si="44"/>
        <v>0</v>
      </c>
      <c r="W123" s="184">
        <f t="shared" si="36"/>
        <v>0</v>
      </c>
      <c r="X123" s="187" t="str">
        <f t="shared" si="27"/>
        <v/>
      </c>
      <c r="Y123" s="231" t="str">
        <f t="shared" si="28"/>
        <v>氏名</v>
      </c>
      <c r="Z123" s="231" t="str">
        <f t="shared" si="37"/>
        <v>・</v>
      </c>
      <c r="AA123" s="231" t="str">
        <f t="shared" si="29"/>
        <v>年齢</v>
      </c>
      <c r="AB123" s="231" t="str">
        <f t="shared" si="38"/>
        <v>・</v>
      </c>
      <c r="AC123" s="231" t="str">
        <f t="shared" si="30"/>
        <v>学年</v>
      </c>
      <c r="AD123" s="231" t="str">
        <f t="shared" si="39"/>
        <v/>
      </c>
      <c r="AE123" s="231" t="str">
        <f t="shared" si="31"/>
        <v/>
      </c>
      <c r="AF123" s="231" t="str">
        <f t="shared" si="40"/>
        <v>が未記入です。</v>
      </c>
      <c r="AG123" s="231" t="str">
        <f t="shared" si="32"/>
        <v/>
      </c>
      <c r="AH123" s="231" t="str">
        <f t="shared" si="41"/>
        <v/>
      </c>
      <c r="AI123" s="231" t="str">
        <f t="shared" si="42"/>
        <v/>
      </c>
      <c r="AJ123" s="231" t="str">
        <f t="shared" si="43"/>
        <v/>
      </c>
      <c r="AK123" s="231" t="str">
        <f t="shared" si="33"/>
        <v/>
      </c>
    </row>
    <row r="124" spans="1:37" ht="25.5" customHeight="1">
      <c r="A124" s="178"/>
      <c r="B124" s="178"/>
      <c r="C124" s="222">
        <v>101</v>
      </c>
      <c r="D124" s="225"/>
      <c r="E124" s="223"/>
      <c r="F124" s="224"/>
      <c r="G124" s="343" t="s">
        <v>25</v>
      </c>
      <c r="H124" s="226" t="str">
        <f t="shared" si="23"/>
        <v/>
      </c>
      <c r="I124" s="226"/>
      <c r="J124" s="178"/>
      <c r="K124" s="178"/>
      <c r="L124" s="184"/>
      <c r="M124" s="184"/>
      <c r="N124" s="184"/>
      <c r="O124" s="184"/>
      <c r="P124" s="230" t="str">
        <f t="shared" si="34"/>
        <v/>
      </c>
      <c r="Q124" s="231" t="str">
        <f t="shared" si="35"/>
        <v/>
      </c>
      <c r="R124" s="231" t="str">
        <f t="shared" si="24"/>
        <v/>
      </c>
      <c r="S124" s="231" t="str">
        <f>IF(SUBSTITUTE(SUBSTITUTE($F124,"　","")," ","")="","",IFERROR(VLOOKUP($F124,$M$24:$M$44,1,FALSE),IFERROR(VLOOKUP(IF(AND(LEFT($F124,1)="小",NOT(SUM(COUNTIF($F124,{"*中*","*高*","*大*"})))),"小",IF(AND(LEFT($F124,1)="中",NOT(SUM(COUNTIF($F124,{"*小*","*高*","*大*"})))),"中",IF(AND(LEFT($F124,1)="高",NOT(SUM(COUNTIF($F124,{"*小*","*中*","*大*"})))),"高",IF(AND(LEFT($F124,1)="大",NOT(SUM(COUNTIF($F124,{"*小*","*中*","*高*"})))),"大","NG"))))&amp;MAX(TEXT(MID($F124,{1,2,3,4,5},{1;2;3;4;5;6;7;8;9;10;11;12;13;14;15}),"標準;;0;!0")*1),$M$24:$M$44,1,FALSE),"NG")))</f>
        <v/>
      </c>
      <c r="T124" s="231" t="str">
        <f t="shared" si="25"/>
        <v/>
      </c>
      <c r="U124" s="184">
        <f t="shared" si="26"/>
        <v>0</v>
      </c>
      <c r="V124" s="184">
        <f t="shared" si="44"/>
        <v>0</v>
      </c>
      <c r="W124" s="184">
        <f t="shared" si="36"/>
        <v>0</v>
      </c>
      <c r="X124" s="187" t="str">
        <f t="shared" si="27"/>
        <v/>
      </c>
      <c r="Y124" s="231" t="str">
        <f t="shared" si="28"/>
        <v>氏名</v>
      </c>
      <c r="Z124" s="231" t="str">
        <f t="shared" si="37"/>
        <v>・</v>
      </c>
      <c r="AA124" s="231" t="str">
        <f t="shared" si="29"/>
        <v>年齢</v>
      </c>
      <c r="AB124" s="231" t="str">
        <f t="shared" si="38"/>
        <v>・</v>
      </c>
      <c r="AC124" s="231" t="str">
        <f t="shared" si="30"/>
        <v>学年</v>
      </c>
      <c r="AD124" s="231" t="str">
        <f t="shared" si="39"/>
        <v/>
      </c>
      <c r="AE124" s="231" t="str">
        <f t="shared" si="31"/>
        <v/>
      </c>
      <c r="AF124" s="231" t="str">
        <f t="shared" si="40"/>
        <v>が未記入です。</v>
      </c>
      <c r="AG124" s="231" t="str">
        <f t="shared" si="32"/>
        <v/>
      </c>
      <c r="AH124" s="231" t="str">
        <f t="shared" si="41"/>
        <v/>
      </c>
      <c r="AI124" s="231" t="str">
        <f t="shared" si="42"/>
        <v/>
      </c>
      <c r="AJ124" s="231" t="str">
        <f t="shared" si="43"/>
        <v/>
      </c>
      <c r="AK124" s="231" t="str">
        <f t="shared" si="33"/>
        <v/>
      </c>
    </row>
    <row r="125" spans="1:37" ht="25.5" customHeight="1">
      <c r="A125" s="178"/>
      <c r="B125" s="178"/>
      <c r="C125" s="222">
        <v>102</v>
      </c>
      <c r="D125" s="225"/>
      <c r="E125" s="223"/>
      <c r="F125" s="224"/>
      <c r="G125" s="343" t="s">
        <v>25</v>
      </c>
      <c r="H125" s="226" t="str">
        <f t="shared" si="23"/>
        <v/>
      </c>
      <c r="I125" s="226"/>
      <c r="J125" s="178"/>
      <c r="K125" s="178"/>
      <c r="L125" s="184"/>
      <c r="M125" s="184"/>
      <c r="N125" s="184"/>
      <c r="O125" s="184"/>
      <c r="P125" s="230" t="str">
        <f t="shared" si="34"/>
        <v/>
      </c>
      <c r="Q125" s="231" t="str">
        <f t="shared" si="35"/>
        <v/>
      </c>
      <c r="R125" s="231" t="str">
        <f t="shared" si="24"/>
        <v/>
      </c>
      <c r="S125" s="231" t="str">
        <f>IF(SUBSTITUTE(SUBSTITUTE($F125,"　","")," ","")="","",IFERROR(VLOOKUP($F125,$M$24:$M$44,1,FALSE),IFERROR(VLOOKUP(IF(AND(LEFT($F125,1)="小",NOT(SUM(COUNTIF($F125,{"*中*","*高*","*大*"})))),"小",IF(AND(LEFT($F125,1)="中",NOT(SUM(COUNTIF($F125,{"*小*","*高*","*大*"})))),"中",IF(AND(LEFT($F125,1)="高",NOT(SUM(COUNTIF($F125,{"*小*","*中*","*大*"})))),"高",IF(AND(LEFT($F125,1)="大",NOT(SUM(COUNTIF($F125,{"*小*","*中*","*高*"})))),"大","NG"))))&amp;MAX(TEXT(MID($F125,{1,2,3,4,5},{1;2;3;4;5;6;7;8;9;10;11;12;13;14;15}),"標準;;0;!0")*1),$M$24:$M$44,1,FALSE),"NG")))</f>
        <v/>
      </c>
      <c r="T125" s="231" t="str">
        <f t="shared" si="25"/>
        <v/>
      </c>
      <c r="U125" s="184">
        <f t="shared" si="26"/>
        <v>0</v>
      </c>
      <c r="V125" s="184">
        <f t="shared" si="44"/>
        <v>0</v>
      </c>
      <c r="W125" s="184">
        <f t="shared" si="36"/>
        <v>0</v>
      </c>
      <c r="X125" s="187" t="str">
        <f t="shared" si="27"/>
        <v/>
      </c>
      <c r="Y125" s="231" t="str">
        <f t="shared" si="28"/>
        <v>氏名</v>
      </c>
      <c r="Z125" s="231" t="str">
        <f t="shared" si="37"/>
        <v>・</v>
      </c>
      <c r="AA125" s="231" t="str">
        <f t="shared" si="29"/>
        <v>年齢</v>
      </c>
      <c r="AB125" s="231" t="str">
        <f t="shared" si="38"/>
        <v>・</v>
      </c>
      <c r="AC125" s="231" t="str">
        <f t="shared" si="30"/>
        <v>学年</v>
      </c>
      <c r="AD125" s="231" t="str">
        <f t="shared" si="39"/>
        <v/>
      </c>
      <c r="AE125" s="231" t="str">
        <f t="shared" si="31"/>
        <v/>
      </c>
      <c r="AF125" s="231" t="str">
        <f t="shared" si="40"/>
        <v>が未記入です。</v>
      </c>
      <c r="AG125" s="231" t="str">
        <f t="shared" si="32"/>
        <v/>
      </c>
      <c r="AH125" s="231" t="str">
        <f t="shared" si="41"/>
        <v/>
      </c>
      <c r="AI125" s="231" t="str">
        <f t="shared" si="42"/>
        <v/>
      </c>
      <c r="AJ125" s="231" t="str">
        <f t="shared" si="43"/>
        <v/>
      </c>
      <c r="AK125" s="231" t="str">
        <f t="shared" si="33"/>
        <v/>
      </c>
    </row>
    <row r="126" spans="1:37" ht="25.5" customHeight="1">
      <c r="A126" s="178"/>
      <c r="B126" s="178"/>
      <c r="C126" s="222">
        <v>103</v>
      </c>
      <c r="D126" s="225"/>
      <c r="E126" s="223"/>
      <c r="F126" s="224"/>
      <c r="G126" s="343" t="s">
        <v>25</v>
      </c>
      <c r="H126" s="226" t="str">
        <f t="shared" si="23"/>
        <v/>
      </c>
      <c r="I126" s="226"/>
      <c r="J126" s="178"/>
      <c r="K126" s="178"/>
      <c r="L126" s="184"/>
      <c r="M126" s="184"/>
      <c r="N126" s="184"/>
      <c r="O126" s="184"/>
      <c r="P126" s="230" t="str">
        <f t="shared" si="34"/>
        <v/>
      </c>
      <c r="Q126" s="231" t="str">
        <f t="shared" si="35"/>
        <v/>
      </c>
      <c r="R126" s="231" t="str">
        <f t="shared" si="24"/>
        <v/>
      </c>
      <c r="S126" s="231" t="str">
        <f>IF(SUBSTITUTE(SUBSTITUTE($F126,"　","")," ","")="","",IFERROR(VLOOKUP($F126,$M$24:$M$44,1,FALSE),IFERROR(VLOOKUP(IF(AND(LEFT($F126,1)="小",NOT(SUM(COUNTIF($F126,{"*中*","*高*","*大*"})))),"小",IF(AND(LEFT($F126,1)="中",NOT(SUM(COUNTIF($F126,{"*小*","*高*","*大*"})))),"中",IF(AND(LEFT($F126,1)="高",NOT(SUM(COUNTIF($F126,{"*小*","*中*","*大*"})))),"高",IF(AND(LEFT($F126,1)="大",NOT(SUM(COUNTIF($F126,{"*小*","*中*","*高*"})))),"大","NG"))))&amp;MAX(TEXT(MID($F126,{1,2,3,4,5},{1;2;3;4;5;6;7;8;9;10;11;12;13;14;15}),"標準;;0;!0")*1),$M$24:$M$44,1,FALSE),"NG")))</f>
        <v/>
      </c>
      <c r="T126" s="231" t="str">
        <f t="shared" si="25"/>
        <v/>
      </c>
      <c r="U126" s="184">
        <f t="shared" si="26"/>
        <v>0</v>
      </c>
      <c r="V126" s="184">
        <f t="shared" si="44"/>
        <v>0</v>
      </c>
      <c r="W126" s="184">
        <f t="shared" si="36"/>
        <v>0</v>
      </c>
      <c r="X126" s="187" t="str">
        <f t="shared" si="27"/>
        <v/>
      </c>
      <c r="Y126" s="231" t="str">
        <f t="shared" si="28"/>
        <v>氏名</v>
      </c>
      <c r="Z126" s="231" t="str">
        <f t="shared" si="37"/>
        <v>・</v>
      </c>
      <c r="AA126" s="231" t="str">
        <f t="shared" si="29"/>
        <v>年齢</v>
      </c>
      <c r="AB126" s="231" t="str">
        <f t="shared" si="38"/>
        <v>・</v>
      </c>
      <c r="AC126" s="231" t="str">
        <f t="shared" si="30"/>
        <v>学年</v>
      </c>
      <c r="AD126" s="231" t="str">
        <f t="shared" si="39"/>
        <v/>
      </c>
      <c r="AE126" s="231" t="str">
        <f t="shared" si="31"/>
        <v/>
      </c>
      <c r="AF126" s="231" t="str">
        <f t="shared" si="40"/>
        <v>が未記入です。</v>
      </c>
      <c r="AG126" s="231" t="str">
        <f t="shared" si="32"/>
        <v/>
      </c>
      <c r="AH126" s="231" t="str">
        <f t="shared" si="41"/>
        <v/>
      </c>
      <c r="AI126" s="231" t="str">
        <f t="shared" si="42"/>
        <v/>
      </c>
      <c r="AJ126" s="231" t="str">
        <f t="shared" si="43"/>
        <v/>
      </c>
      <c r="AK126" s="231" t="str">
        <f t="shared" si="33"/>
        <v/>
      </c>
    </row>
    <row r="127" spans="1:37" ht="25.5" customHeight="1">
      <c r="A127" s="178"/>
      <c r="B127" s="178"/>
      <c r="C127" s="222">
        <v>104</v>
      </c>
      <c r="D127" s="225"/>
      <c r="E127" s="223"/>
      <c r="F127" s="224"/>
      <c r="G127" s="343" t="s">
        <v>25</v>
      </c>
      <c r="H127" s="226" t="str">
        <f t="shared" si="23"/>
        <v/>
      </c>
      <c r="I127" s="226"/>
      <c r="J127" s="178"/>
      <c r="K127" s="178"/>
      <c r="L127" s="184"/>
      <c r="M127" s="184"/>
      <c r="N127" s="184"/>
      <c r="O127" s="184"/>
      <c r="P127" s="230" t="str">
        <f t="shared" si="34"/>
        <v/>
      </c>
      <c r="Q127" s="231" t="str">
        <f t="shared" si="35"/>
        <v/>
      </c>
      <c r="R127" s="231" t="str">
        <f t="shared" si="24"/>
        <v/>
      </c>
      <c r="S127" s="231" t="str">
        <f>IF(SUBSTITUTE(SUBSTITUTE($F127,"　","")," ","")="","",IFERROR(VLOOKUP($F127,$M$24:$M$44,1,FALSE),IFERROR(VLOOKUP(IF(AND(LEFT($F127,1)="小",NOT(SUM(COUNTIF($F127,{"*中*","*高*","*大*"})))),"小",IF(AND(LEFT($F127,1)="中",NOT(SUM(COUNTIF($F127,{"*小*","*高*","*大*"})))),"中",IF(AND(LEFT($F127,1)="高",NOT(SUM(COUNTIF($F127,{"*小*","*中*","*大*"})))),"高",IF(AND(LEFT($F127,1)="大",NOT(SUM(COUNTIF($F127,{"*小*","*中*","*高*"})))),"大","NG"))))&amp;MAX(TEXT(MID($F127,{1,2,3,4,5},{1;2;3;4;5;6;7;8;9;10;11;12;13;14;15}),"標準;;0;!0")*1),$M$24:$M$44,1,FALSE),"NG")))</f>
        <v/>
      </c>
      <c r="T127" s="231" t="str">
        <f t="shared" si="25"/>
        <v/>
      </c>
      <c r="U127" s="184">
        <f t="shared" si="26"/>
        <v>0</v>
      </c>
      <c r="V127" s="184">
        <f t="shared" si="44"/>
        <v>0</v>
      </c>
      <c r="W127" s="184">
        <f t="shared" si="36"/>
        <v>0</v>
      </c>
      <c r="X127" s="187" t="str">
        <f t="shared" si="27"/>
        <v/>
      </c>
      <c r="Y127" s="231" t="str">
        <f t="shared" si="28"/>
        <v>氏名</v>
      </c>
      <c r="Z127" s="231" t="str">
        <f t="shared" si="37"/>
        <v>・</v>
      </c>
      <c r="AA127" s="231" t="str">
        <f t="shared" si="29"/>
        <v>年齢</v>
      </c>
      <c r="AB127" s="231" t="str">
        <f t="shared" si="38"/>
        <v>・</v>
      </c>
      <c r="AC127" s="231" t="str">
        <f t="shared" si="30"/>
        <v>学年</v>
      </c>
      <c r="AD127" s="231" t="str">
        <f t="shared" si="39"/>
        <v/>
      </c>
      <c r="AE127" s="231" t="str">
        <f t="shared" si="31"/>
        <v/>
      </c>
      <c r="AF127" s="231" t="str">
        <f t="shared" si="40"/>
        <v>が未記入です。</v>
      </c>
      <c r="AG127" s="231" t="str">
        <f t="shared" si="32"/>
        <v/>
      </c>
      <c r="AH127" s="231" t="str">
        <f t="shared" si="41"/>
        <v/>
      </c>
      <c r="AI127" s="231" t="str">
        <f t="shared" si="42"/>
        <v/>
      </c>
      <c r="AJ127" s="231" t="str">
        <f t="shared" si="43"/>
        <v/>
      </c>
      <c r="AK127" s="231" t="str">
        <f t="shared" si="33"/>
        <v/>
      </c>
    </row>
    <row r="128" spans="1:37" ht="25.5" customHeight="1">
      <c r="A128" s="178"/>
      <c r="B128" s="178"/>
      <c r="C128" s="222">
        <v>105</v>
      </c>
      <c r="D128" s="225"/>
      <c r="E128" s="223"/>
      <c r="F128" s="224"/>
      <c r="G128" s="343" t="s">
        <v>25</v>
      </c>
      <c r="H128" s="226" t="str">
        <f t="shared" si="23"/>
        <v/>
      </c>
      <c r="I128" s="226"/>
      <c r="J128" s="178"/>
      <c r="K128" s="178"/>
      <c r="L128" s="184"/>
      <c r="M128" s="184"/>
      <c r="N128" s="184"/>
      <c r="O128" s="184"/>
      <c r="P128" s="230" t="str">
        <f t="shared" si="34"/>
        <v/>
      </c>
      <c r="Q128" s="231" t="str">
        <f t="shared" si="35"/>
        <v/>
      </c>
      <c r="R128" s="231" t="str">
        <f t="shared" si="24"/>
        <v/>
      </c>
      <c r="S128" s="231" t="str">
        <f>IF(SUBSTITUTE(SUBSTITUTE($F128,"　","")," ","")="","",IFERROR(VLOOKUP($F128,$M$24:$M$44,1,FALSE),IFERROR(VLOOKUP(IF(AND(LEFT($F128,1)="小",NOT(SUM(COUNTIF($F128,{"*中*","*高*","*大*"})))),"小",IF(AND(LEFT($F128,1)="中",NOT(SUM(COUNTIF($F128,{"*小*","*高*","*大*"})))),"中",IF(AND(LEFT($F128,1)="高",NOT(SUM(COUNTIF($F128,{"*小*","*中*","*大*"})))),"高",IF(AND(LEFT($F128,1)="大",NOT(SUM(COUNTIF($F128,{"*小*","*中*","*高*"})))),"大","NG"))))&amp;MAX(TEXT(MID($F128,{1,2,3,4,5},{1;2;3;4;5;6;7;8;9;10;11;12;13;14;15}),"標準;;0;!0")*1),$M$24:$M$44,1,FALSE),"NG")))</f>
        <v/>
      </c>
      <c r="T128" s="231" t="str">
        <f t="shared" si="25"/>
        <v/>
      </c>
      <c r="U128" s="184">
        <f t="shared" si="26"/>
        <v>0</v>
      </c>
      <c r="V128" s="184">
        <f t="shared" si="44"/>
        <v>0</v>
      </c>
      <c r="W128" s="184">
        <f t="shared" si="36"/>
        <v>0</v>
      </c>
      <c r="X128" s="187" t="str">
        <f t="shared" si="27"/>
        <v/>
      </c>
      <c r="Y128" s="231" t="str">
        <f t="shared" si="28"/>
        <v>氏名</v>
      </c>
      <c r="Z128" s="231" t="str">
        <f t="shared" si="37"/>
        <v>・</v>
      </c>
      <c r="AA128" s="231" t="str">
        <f t="shared" si="29"/>
        <v>年齢</v>
      </c>
      <c r="AB128" s="231" t="str">
        <f t="shared" si="38"/>
        <v>・</v>
      </c>
      <c r="AC128" s="231" t="str">
        <f t="shared" si="30"/>
        <v>学年</v>
      </c>
      <c r="AD128" s="231" t="str">
        <f t="shared" si="39"/>
        <v/>
      </c>
      <c r="AE128" s="231" t="str">
        <f t="shared" si="31"/>
        <v/>
      </c>
      <c r="AF128" s="231" t="str">
        <f t="shared" si="40"/>
        <v>が未記入です。</v>
      </c>
      <c r="AG128" s="231" t="str">
        <f t="shared" si="32"/>
        <v/>
      </c>
      <c r="AH128" s="231" t="str">
        <f t="shared" si="41"/>
        <v/>
      </c>
      <c r="AI128" s="231" t="str">
        <f t="shared" si="42"/>
        <v/>
      </c>
      <c r="AJ128" s="231" t="str">
        <f t="shared" si="43"/>
        <v/>
      </c>
      <c r="AK128" s="231" t="str">
        <f t="shared" si="33"/>
        <v/>
      </c>
    </row>
    <row r="129" spans="1:37" ht="25.5" customHeight="1">
      <c r="A129" s="178"/>
      <c r="B129" s="178"/>
      <c r="C129" s="222">
        <v>106</v>
      </c>
      <c r="D129" s="225"/>
      <c r="E129" s="223"/>
      <c r="F129" s="224"/>
      <c r="G129" s="343" t="s">
        <v>25</v>
      </c>
      <c r="H129" s="226" t="str">
        <f t="shared" si="23"/>
        <v/>
      </c>
      <c r="I129" s="226"/>
      <c r="J129" s="178"/>
      <c r="K129" s="178"/>
      <c r="L129" s="184"/>
      <c r="M129" s="184"/>
      <c r="N129" s="184"/>
      <c r="O129" s="184"/>
      <c r="P129" s="230" t="str">
        <f t="shared" si="34"/>
        <v/>
      </c>
      <c r="Q129" s="231" t="str">
        <f t="shared" si="35"/>
        <v/>
      </c>
      <c r="R129" s="231" t="str">
        <f t="shared" si="24"/>
        <v/>
      </c>
      <c r="S129" s="231" t="str">
        <f>IF(SUBSTITUTE(SUBSTITUTE($F129,"　","")," ","")="","",IFERROR(VLOOKUP($F129,$M$24:$M$44,1,FALSE),IFERROR(VLOOKUP(IF(AND(LEFT($F129,1)="小",NOT(SUM(COUNTIF($F129,{"*中*","*高*","*大*"})))),"小",IF(AND(LEFT($F129,1)="中",NOT(SUM(COUNTIF($F129,{"*小*","*高*","*大*"})))),"中",IF(AND(LEFT($F129,1)="高",NOT(SUM(COUNTIF($F129,{"*小*","*中*","*大*"})))),"高",IF(AND(LEFT($F129,1)="大",NOT(SUM(COUNTIF($F129,{"*小*","*中*","*高*"})))),"大","NG"))))&amp;MAX(TEXT(MID($F129,{1,2,3,4,5},{1;2;3;4;5;6;7;8;9;10;11;12;13;14;15}),"標準;;0;!0")*1),$M$24:$M$44,1,FALSE),"NG")))</f>
        <v/>
      </c>
      <c r="T129" s="231" t="str">
        <f t="shared" si="25"/>
        <v/>
      </c>
      <c r="U129" s="184">
        <f t="shared" si="26"/>
        <v>0</v>
      </c>
      <c r="V129" s="184">
        <f t="shared" si="44"/>
        <v>0</v>
      </c>
      <c r="W129" s="184">
        <f t="shared" si="36"/>
        <v>0</v>
      </c>
      <c r="X129" s="187" t="str">
        <f t="shared" si="27"/>
        <v/>
      </c>
      <c r="Y129" s="231" t="str">
        <f t="shared" si="28"/>
        <v>氏名</v>
      </c>
      <c r="Z129" s="231" t="str">
        <f t="shared" si="37"/>
        <v>・</v>
      </c>
      <c r="AA129" s="231" t="str">
        <f t="shared" si="29"/>
        <v>年齢</v>
      </c>
      <c r="AB129" s="231" t="str">
        <f t="shared" si="38"/>
        <v>・</v>
      </c>
      <c r="AC129" s="231" t="str">
        <f t="shared" si="30"/>
        <v>学年</v>
      </c>
      <c r="AD129" s="231" t="str">
        <f t="shared" si="39"/>
        <v/>
      </c>
      <c r="AE129" s="231" t="str">
        <f t="shared" si="31"/>
        <v/>
      </c>
      <c r="AF129" s="231" t="str">
        <f t="shared" si="40"/>
        <v>が未記入です。</v>
      </c>
      <c r="AG129" s="231" t="str">
        <f t="shared" si="32"/>
        <v/>
      </c>
      <c r="AH129" s="231" t="str">
        <f t="shared" si="41"/>
        <v/>
      </c>
      <c r="AI129" s="231" t="str">
        <f t="shared" si="42"/>
        <v/>
      </c>
      <c r="AJ129" s="231" t="str">
        <f t="shared" si="43"/>
        <v/>
      </c>
      <c r="AK129" s="231" t="str">
        <f t="shared" si="33"/>
        <v/>
      </c>
    </row>
    <row r="130" spans="1:37" ht="25.5" customHeight="1">
      <c r="A130" s="178"/>
      <c r="B130" s="178"/>
      <c r="C130" s="222">
        <v>107</v>
      </c>
      <c r="D130" s="225"/>
      <c r="E130" s="223"/>
      <c r="F130" s="224"/>
      <c r="G130" s="343" t="s">
        <v>25</v>
      </c>
      <c r="H130" s="226" t="str">
        <f t="shared" si="23"/>
        <v/>
      </c>
      <c r="I130" s="226"/>
      <c r="J130" s="178"/>
      <c r="K130" s="178"/>
      <c r="L130" s="184"/>
      <c r="M130" s="184"/>
      <c r="N130" s="184"/>
      <c r="O130" s="184"/>
      <c r="P130" s="230" t="str">
        <f t="shared" si="34"/>
        <v/>
      </c>
      <c r="Q130" s="231" t="str">
        <f t="shared" si="35"/>
        <v/>
      </c>
      <c r="R130" s="231" t="str">
        <f t="shared" si="24"/>
        <v/>
      </c>
      <c r="S130" s="231" t="str">
        <f>IF(SUBSTITUTE(SUBSTITUTE($F130,"　","")," ","")="","",IFERROR(VLOOKUP($F130,$M$24:$M$44,1,FALSE),IFERROR(VLOOKUP(IF(AND(LEFT($F130,1)="小",NOT(SUM(COUNTIF($F130,{"*中*","*高*","*大*"})))),"小",IF(AND(LEFT($F130,1)="中",NOT(SUM(COUNTIF($F130,{"*小*","*高*","*大*"})))),"中",IF(AND(LEFT($F130,1)="高",NOT(SUM(COUNTIF($F130,{"*小*","*中*","*大*"})))),"高",IF(AND(LEFT($F130,1)="大",NOT(SUM(COUNTIF($F130,{"*小*","*中*","*高*"})))),"大","NG"))))&amp;MAX(TEXT(MID($F130,{1,2,3,4,5},{1;2;3;4;5;6;7;8;9;10;11;12;13;14;15}),"標準;;0;!0")*1),$M$24:$M$44,1,FALSE),"NG")))</f>
        <v/>
      </c>
      <c r="T130" s="231" t="str">
        <f t="shared" si="25"/>
        <v/>
      </c>
      <c r="U130" s="184">
        <f t="shared" si="26"/>
        <v>0</v>
      </c>
      <c r="V130" s="184">
        <f t="shared" si="44"/>
        <v>0</v>
      </c>
      <c r="W130" s="184">
        <f t="shared" si="36"/>
        <v>0</v>
      </c>
      <c r="X130" s="187" t="str">
        <f t="shared" si="27"/>
        <v/>
      </c>
      <c r="Y130" s="231" t="str">
        <f t="shared" si="28"/>
        <v>氏名</v>
      </c>
      <c r="Z130" s="231" t="str">
        <f t="shared" si="37"/>
        <v>・</v>
      </c>
      <c r="AA130" s="231" t="str">
        <f t="shared" si="29"/>
        <v>年齢</v>
      </c>
      <c r="AB130" s="231" t="str">
        <f t="shared" si="38"/>
        <v>・</v>
      </c>
      <c r="AC130" s="231" t="str">
        <f t="shared" si="30"/>
        <v>学年</v>
      </c>
      <c r="AD130" s="231" t="str">
        <f t="shared" si="39"/>
        <v/>
      </c>
      <c r="AE130" s="231" t="str">
        <f t="shared" si="31"/>
        <v/>
      </c>
      <c r="AF130" s="231" t="str">
        <f t="shared" si="40"/>
        <v>が未記入です。</v>
      </c>
      <c r="AG130" s="231" t="str">
        <f t="shared" si="32"/>
        <v/>
      </c>
      <c r="AH130" s="231" t="str">
        <f t="shared" si="41"/>
        <v/>
      </c>
      <c r="AI130" s="231" t="str">
        <f t="shared" si="42"/>
        <v/>
      </c>
      <c r="AJ130" s="231" t="str">
        <f t="shared" si="43"/>
        <v/>
      </c>
      <c r="AK130" s="231" t="str">
        <f t="shared" si="33"/>
        <v/>
      </c>
    </row>
    <row r="131" spans="1:37" ht="25.5" customHeight="1">
      <c r="A131" s="178"/>
      <c r="B131" s="178"/>
      <c r="C131" s="222">
        <v>108</v>
      </c>
      <c r="D131" s="225"/>
      <c r="E131" s="223"/>
      <c r="F131" s="224"/>
      <c r="G131" s="343" t="s">
        <v>25</v>
      </c>
      <c r="H131" s="226" t="str">
        <f t="shared" si="23"/>
        <v/>
      </c>
      <c r="I131" s="226"/>
      <c r="J131" s="178"/>
      <c r="K131" s="178"/>
      <c r="L131" s="184"/>
      <c r="M131" s="184"/>
      <c r="N131" s="184"/>
      <c r="O131" s="184"/>
      <c r="P131" s="230" t="str">
        <f t="shared" si="34"/>
        <v/>
      </c>
      <c r="Q131" s="231" t="str">
        <f t="shared" si="35"/>
        <v/>
      </c>
      <c r="R131" s="231" t="str">
        <f t="shared" si="24"/>
        <v/>
      </c>
      <c r="S131" s="231" t="str">
        <f>IF(SUBSTITUTE(SUBSTITUTE($F131,"　","")," ","")="","",IFERROR(VLOOKUP($F131,$M$24:$M$44,1,FALSE),IFERROR(VLOOKUP(IF(AND(LEFT($F131,1)="小",NOT(SUM(COUNTIF($F131,{"*中*","*高*","*大*"})))),"小",IF(AND(LEFT($F131,1)="中",NOT(SUM(COUNTIF($F131,{"*小*","*高*","*大*"})))),"中",IF(AND(LEFT($F131,1)="高",NOT(SUM(COUNTIF($F131,{"*小*","*中*","*大*"})))),"高",IF(AND(LEFT($F131,1)="大",NOT(SUM(COUNTIF($F131,{"*小*","*中*","*高*"})))),"大","NG"))))&amp;MAX(TEXT(MID($F131,{1,2,3,4,5},{1;2;3;4;5;6;7;8;9;10;11;12;13;14;15}),"標準;;0;!0")*1),$M$24:$M$44,1,FALSE),"NG")))</f>
        <v/>
      </c>
      <c r="T131" s="231" t="str">
        <f t="shared" si="25"/>
        <v/>
      </c>
      <c r="U131" s="184">
        <f t="shared" si="26"/>
        <v>0</v>
      </c>
      <c r="V131" s="184">
        <f t="shared" si="44"/>
        <v>0</v>
      </c>
      <c r="W131" s="184">
        <f t="shared" si="36"/>
        <v>0</v>
      </c>
      <c r="X131" s="187" t="str">
        <f t="shared" si="27"/>
        <v/>
      </c>
      <c r="Y131" s="231" t="str">
        <f t="shared" si="28"/>
        <v>氏名</v>
      </c>
      <c r="Z131" s="231" t="str">
        <f t="shared" si="37"/>
        <v>・</v>
      </c>
      <c r="AA131" s="231" t="str">
        <f t="shared" si="29"/>
        <v>年齢</v>
      </c>
      <c r="AB131" s="231" t="str">
        <f t="shared" si="38"/>
        <v>・</v>
      </c>
      <c r="AC131" s="231" t="str">
        <f t="shared" si="30"/>
        <v>学年</v>
      </c>
      <c r="AD131" s="231" t="str">
        <f t="shared" si="39"/>
        <v/>
      </c>
      <c r="AE131" s="231" t="str">
        <f t="shared" si="31"/>
        <v/>
      </c>
      <c r="AF131" s="231" t="str">
        <f t="shared" si="40"/>
        <v>が未記入です。</v>
      </c>
      <c r="AG131" s="231" t="str">
        <f t="shared" si="32"/>
        <v/>
      </c>
      <c r="AH131" s="231" t="str">
        <f t="shared" si="41"/>
        <v/>
      </c>
      <c r="AI131" s="231" t="str">
        <f t="shared" si="42"/>
        <v/>
      </c>
      <c r="AJ131" s="231" t="str">
        <f t="shared" si="43"/>
        <v/>
      </c>
      <c r="AK131" s="231" t="str">
        <f t="shared" si="33"/>
        <v/>
      </c>
    </row>
    <row r="132" spans="1:37" ht="25.5" customHeight="1">
      <c r="A132" s="178"/>
      <c r="B132" s="178"/>
      <c r="C132" s="222">
        <v>109</v>
      </c>
      <c r="D132" s="225"/>
      <c r="E132" s="223"/>
      <c r="F132" s="224"/>
      <c r="G132" s="343" t="s">
        <v>25</v>
      </c>
      <c r="H132" s="226" t="str">
        <f t="shared" si="23"/>
        <v/>
      </c>
      <c r="I132" s="226"/>
      <c r="J132" s="178"/>
      <c r="K132" s="178"/>
      <c r="L132" s="184"/>
      <c r="M132" s="184"/>
      <c r="N132" s="184"/>
      <c r="O132" s="184"/>
      <c r="P132" s="230" t="str">
        <f t="shared" si="34"/>
        <v/>
      </c>
      <c r="Q132" s="231" t="str">
        <f t="shared" si="35"/>
        <v/>
      </c>
      <c r="R132" s="231" t="str">
        <f t="shared" si="24"/>
        <v/>
      </c>
      <c r="S132" s="231" t="str">
        <f>IF(SUBSTITUTE(SUBSTITUTE($F132,"　","")," ","")="","",IFERROR(VLOOKUP($F132,$M$24:$M$44,1,FALSE),IFERROR(VLOOKUP(IF(AND(LEFT($F132,1)="小",NOT(SUM(COUNTIF($F132,{"*中*","*高*","*大*"})))),"小",IF(AND(LEFT($F132,1)="中",NOT(SUM(COUNTIF($F132,{"*小*","*高*","*大*"})))),"中",IF(AND(LEFT($F132,1)="高",NOT(SUM(COUNTIF($F132,{"*小*","*中*","*大*"})))),"高",IF(AND(LEFT($F132,1)="大",NOT(SUM(COUNTIF($F132,{"*小*","*中*","*高*"})))),"大","NG"))))&amp;MAX(TEXT(MID($F132,{1,2,3,4,5},{1;2;3;4;5;6;7;8;9;10;11;12;13;14;15}),"標準;;0;!0")*1),$M$24:$M$44,1,FALSE),"NG")))</f>
        <v/>
      </c>
      <c r="T132" s="231" t="str">
        <f t="shared" si="25"/>
        <v/>
      </c>
      <c r="U132" s="184">
        <f t="shared" si="26"/>
        <v>0</v>
      </c>
      <c r="V132" s="184">
        <f t="shared" si="44"/>
        <v>0</v>
      </c>
      <c r="W132" s="184">
        <f t="shared" si="36"/>
        <v>0</v>
      </c>
      <c r="X132" s="187" t="str">
        <f t="shared" si="27"/>
        <v/>
      </c>
      <c r="Y132" s="231" t="str">
        <f t="shared" si="28"/>
        <v>氏名</v>
      </c>
      <c r="Z132" s="231" t="str">
        <f t="shared" si="37"/>
        <v>・</v>
      </c>
      <c r="AA132" s="231" t="str">
        <f t="shared" si="29"/>
        <v>年齢</v>
      </c>
      <c r="AB132" s="231" t="str">
        <f t="shared" si="38"/>
        <v>・</v>
      </c>
      <c r="AC132" s="231" t="str">
        <f t="shared" si="30"/>
        <v>学年</v>
      </c>
      <c r="AD132" s="231" t="str">
        <f t="shared" si="39"/>
        <v/>
      </c>
      <c r="AE132" s="231" t="str">
        <f t="shared" si="31"/>
        <v/>
      </c>
      <c r="AF132" s="231" t="str">
        <f t="shared" si="40"/>
        <v>が未記入です。</v>
      </c>
      <c r="AG132" s="231" t="str">
        <f t="shared" si="32"/>
        <v/>
      </c>
      <c r="AH132" s="231" t="str">
        <f t="shared" si="41"/>
        <v/>
      </c>
      <c r="AI132" s="231" t="str">
        <f t="shared" si="42"/>
        <v/>
      </c>
      <c r="AJ132" s="231" t="str">
        <f t="shared" si="43"/>
        <v/>
      </c>
      <c r="AK132" s="231" t="str">
        <f t="shared" si="33"/>
        <v/>
      </c>
    </row>
    <row r="133" spans="1:37" ht="25.5" customHeight="1">
      <c r="A133" s="178"/>
      <c r="B133" s="178"/>
      <c r="C133" s="222">
        <v>110</v>
      </c>
      <c r="D133" s="225"/>
      <c r="E133" s="223"/>
      <c r="F133" s="224"/>
      <c r="G133" s="343" t="s">
        <v>25</v>
      </c>
      <c r="H133" s="226" t="str">
        <f t="shared" si="23"/>
        <v/>
      </c>
      <c r="I133" s="226"/>
      <c r="J133" s="178"/>
      <c r="K133" s="178"/>
      <c r="L133" s="184"/>
      <c r="M133" s="184"/>
      <c r="N133" s="184"/>
      <c r="O133" s="184"/>
      <c r="P133" s="230" t="str">
        <f t="shared" si="34"/>
        <v/>
      </c>
      <c r="Q133" s="231" t="str">
        <f t="shared" si="35"/>
        <v/>
      </c>
      <c r="R133" s="231" t="str">
        <f t="shared" si="24"/>
        <v/>
      </c>
      <c r="S133" s="231" t="str">
        <f>IF(SUBSTITUTE(SUBSTITUTE($F133,"　","")," ","")="","",IFERROR(VLOOKUP($F133,$M$24:$M$44,1,FALSE),IFERROR(VLOOKUP(IF(AND(LEFT($F133,1)="小",NOT(SUM(COUNTIF($F133,{"*中*","*高*","*大*"})))),"小",IF(AND(LEFT($F133,1)="中",NOT(SUM(COUNTIF($F133,{"*小*","*高*","*大*"})))),"中",IF(AND(LEFT($F133,1)="高",NOT(SUM(COUNTIF($F133,{"*小*","*中*","*大*"})))),"高",IF(AND(LEFT($F133,1)="大",NOT(SUM(COUNTIF($F133,{"*小*","*中*","*高*"})))),"大","NG"))))&amp;MAX(TEXT(MID($F133,{1,2,3,4,5},{1;2;3;4;5;6;7;8;9;10;11;12;13;14;15}),"標準;;0;!0")*1),$M$24:$M$44,1,FALSE),"NG")))</f>
        <v/>
      </c>
      <c r="T133" s="231" t="str">
        <f t="shared" si="25"/>
        <v/>
      </c>
      <c r="U133" s="184">
        <f t="shared" si="26"/>
        <v>0</v>
      </c>
      <c r="V133" s="184">
        <f t="shared" si="44"/>
        <v>0</v>
      </c>
      <c r="W133" s="184">
        <f t="shared" si="36"/>
        <v>0</v>
      </c>
      <c r="X133" s="187" t="str">
        <f t="shared" si="27"/>
        <v/>
      </c>
      <c r="Y133" s="231" t="str">
        <f t="shared" si="28"/>
        <v>氏名</v>
      </c>
      <c r="Z133" s="231" t="str">
        <f t="shared" si="37"/>
        <v>・</v>
      </c>
      <c r="AA133" s="231" t="str">
        <f t="shared" si="29"/>
        <v>年齢</v>
      </c>
      <c r="AB133" s="231" t="str">
        <f t="shared" si="38"/>
        <v>・</v>
      </c>
      <c r="AC133" s="231" t="str">
        <f t="shared" si="30"/>
        <v>学年</v>
      </c>
      <c r="AD133" s="231" t="str">
        <f t="shared" si="39"/>
        <v/>
      </c>
      <c r="AE133" s="231" t="str">
        <f t="shared" si="31"/>
        <v/>
      </c>
      <c r="AF133" s="231" t="str">
        <f t="shared" si="40"/>
        <v>が未記入です。</v>
      </c>
      <c r="AG133" s="231" t="str">
        <f t="shared" si="32"/>
        <v/>
      </c>
      <c r="AH133" s="231" t="str">
        <f t="shared" si="41"/>
        <v/>
      </c>
      <c r="AI133" s="231" t="str">
        <f t="shared" si="42"/>
        <v/>
      </c>
      <c r="AJ133" s="231" t="str">
        <f t="shared" si="43"/>
        <v/>
      </c>
      <c r="AK133" s="231" t="str">
        <f t="shared" si="33"/>
        <v/>
      </c>
    </row>
    <row r="134" spans="1:37" ht="25.5" customHeight="1">
      <c r="A134" s="178"/>
      <c r="B134" s="178"/>
      <c r="C134" s="222">
        <v>111</v>
      </c>
      <c r="D134" s="225"/>
      <c r="E134" s="223"/>
      <c r="F134" s="224"/>
      <c r="G134" s="343" t="s">
        <v>25</v>
      </c>
      <c r="H134" s="226" t="str">
        <f t="shared" si="23"/>
        <v/>
      </c>
      <c r="I134" s="226"/>
      <c r="J134" s="178"/>
      <c r="K134" s="178"/>
      <c r="L134" s="184"/>
      <c r="M134" s="184"/>
      <c r="N134" s="184"/>
      <c r="O134" s="184"/>
      <c r="P134" s="230" t="str">
        <f t="shared" si="34"/>
        <v/>
      </c>
      <c r="Q134" s="231" t="str">
        <f t="shared" si="35"/>
        <v/>
      </c>
      <c r="R134" s="231" t="str">
        <f t="shared" si="24"/>
        <v/>
      </c>
      <c r="S134" s="231" t="str">
        <f>IF(SUBSTITUTE(SUBSTITUTE($F134,"　","")," ","")="","",IFERROR(VLOOKUP($F134,$M$24:$M$44,1,FALSE),IFERROR(VLOOKUP(IF(AND(LEFT($F134,1)="小",NOT(SUM(COUNTIF($F134,{"*中*","*高*","*大*"})))),"小",IF(AND(LEFT($F134,1)="中",NOT(SUM(COUNTIF($F134,{"*小*","*高*","*大*"})))),"中",IF(AND(LEFT($F134,1)="高",NOT(SUM(COUNTIF($F134,{"*小*","*中*","*大*"})))),"高",IF(AND(LEFT($F134,1)="大",NOT(SUM(COUNTIF($F134,{"*小*","*中*","*高*"})))),"大","NG"))))&amp;MAX(TEXT(MID($F134,{1,2,3,4,5},{1;2;3;4;5;6;7;8;9;10;11;12;13;14;15}),"標準;;0;!0")*1),$M$24:$M$44,1,FALSE),"NG")))</f>
        <v/>
      </c>
      <c r="T134" s="231" t="str">
        <f t="shared" si="25"/>
        <v/>
      </c>
      <c r="U134" s="184">
        <f t="shared" si="26"/>
        <v>0</v>
      </c>
      <c r="V134" s="184">
        <f t="shared" si="44"/>
        <v>0</v>
      </c>
      <c r="W134" s="184">
        <f t="shared" si="36"/>
        <v>0</v>
      </c>
      <c r="X134" s="187" t="str">
        <f t="shared" si="27"/>
        <v/>
      </c>
      <c r="Y134" s="231" t="str">
        <f t="shared" si="28"/>
        <v>氏名</v>
      </c>
      <c r="Z134" s="231" t="str">
        <f t="shared" si="37"/>
        <v>・</v>
      </c>
      <c r="AA134" s="231" t="str">
        <f t="shared" si="29"/>
        <v>年齢</v>
      </c>
      <c r="AB134" s="231" t="str">
        <f t="shared" si="38"/>
        <v>・</v>
      </c>
      <c r="AC134" s="231" t="str">
        <f t="shared" si="30"/>
        <v>学年</v>
      </c>
      <c r="AD134" s="231" t="str">
        <f t="shared" si="39"/>
        <v/>
      </c>
      <c r="AE134" s="231" t="str">
        <f t="shared" si="31"/>
        <v/>
      </c>
      <c r="AF134" s="231" t="str">
        <f t="shared" si="40"/>
        <v>が未記入です。</v>
      </c>
      <c r="AG134" s="231" t="str">
        <f t="shared" si="32"/>
        <v/>
      </c>
      <c r="AH134" s="231" t="str">
        <f t="shared" si="41"/>
        <v/>
      </c>
      <c r="AI134" s="231" t="str">
        <f t="shared" si="42"/>
        <v/>
      </c>
      <c r="AJ134" s="231" t="str">
        <f t="shared" si="43"/>
        <v/>
      </c>
      <c r="AK134" s="231" t="str">
        <f t="shared" si="33"/>
        <v/>
      </c>
    </row>
    <row r="135" spans="1:37" ht="25.5" customHeight="1">
      <c r="A135" s="178"/>
      <c r="B135" s="178"/>
      <c r="C135" s="222">
        <v>112</v>
      </c>
      <c r="D135" s="225"/>
      <c r="E135" s="223"/>
      <c r="F135" s="224"/>
      <c r="G135" s="343" t="s">
        <v>25</v>
      </c>
      <c r="H135" s="226" t="str">
        <f t="shared" si="23"/>
        <v/>
      </c>
      <c r="I135" s="226"/>
      <c r="J135" s="178"/>
      <c r="K135" s="178"/>
      <c r="L135" s="184"/>
      <c r="M135" s="184"/>
      <c r="N135" s="184"/>
      <c r="O135" s="184"/>
      <c r="P135" s="230" t="str">
        <f t="shared" si="34"/>
        <v/>
      </c>
      <c r="Q135" s="231" t="str">
        <f t="shared" si="35"/>
        <v/>
      </c>
      <c r="R135" s="231" t="str">
        <f t="shared" si="24"/>
        <v/>
      </c>
      <c r="S135" s="231" t="str">
        <f>IF(SUBSTITUTE(SUBSTITUTE($F135,"　","")," ","")="","",IFERROR(VLOOKUP($F135,$M$24:$M$44,1,FALSE),IFERROR(VLOOKUP(IF(AND(LEFT($F135,1)="小",NOT(SUM(COUNTIF($F135,{"*中*","*高*","*大*"})))),"小",IF(AND(LEFT($F135,1)="中",NOT(SUM(COUNTIF($F135,{"*小*","*高*","*大*"})))),"中",IF(AND(LEFT($F135,1)="高",NOT(SUM(COUNTIF($F135,{"*小*","*中*","*大*"})))),"高",IF(AND(LEFT($F135,1)="大",NOT(SUM(COUNTIF($F135,{"*小*","*中*","*高*"})))),"大","NG"))))&amp;MAX(TEXT(MID($F135,{1,2,3,4,5},{1;2;3;4;5;6;7;8;9;10;11;12;13;14;15}),"標準;;0;!0")*1),$M$24:$M$44,1,FALSE),"NG")))</f>
        <v/>
      </c>
      <c r="T135" s="231" t="str">
        <f t="shared" si="25"/>
        <v/>
      </c>
      <c r="U135" s="184">
        <f t="shared" si="26"/>
        <v>0</v>
      </c>
      <c r="V135" s="184">
        <f t="shared" si="44"/>
        <v>0</v>
      </c>
      <c r="W135" s="184">
        <f t="shared" si="36"/>
        <v>0</v>
      </c>
      <c r="X135" s="187" t="str">
        <f t="shared" si="27"/>
        <v/>
      </c>
      <c r="Y135" s="231" t="str">
        <f t="shared" si="28"/>
        <v>氏名</v>
      </c>
      <c r="Z135" s="231" t="str">
        <f t="shared" si="37"/>
        <v>・</v>
      </c>
      <c r="AA135" s="231" t="str">
        <f t="shared" si="29"/>
        <v>年齢</v>
      </c>
      <c r="AB135" s="231" t="str">
        <f t="shared" si="38"/>
        <v>・</v>
      </c>
      <c r="AC135" s="231" t="str">
        <f t="shared" si="30"/>
        <v>学年</v>
      </c>
      <c r="AD135" s="231" t="str">
        <f t="shared" si="39"/>
        <v/>
      </c>
      <c r="AE135" s="231" t="str">
        <f t="shared" si="31"/>
        <v/>
      </c>
      <c r="AF135" s="231" t="str">
        <f t="shared" si="40"/>
        <v>が未記入です。</v>
      </c>
      <c r="AG135" s="231" t="str">
        <f t="shared" si="32"/>
        <v/>
      </c>
      <c r="AH135" s="231" t="str">
        <f t="shared" si="41"/>
        <v/>
      </c>
      <c r="AI135" s="231" t="str">
        <f t="shared" si="42"/>
        <v/>
      </c>
      <c r="AJ135" s="231" t="str">
        <f t="shared" si="43"/>
        <v/>
      </c>
      <c r="AK135" s="231" t="str">
        <f t="shared" si="33"/>
        <v/>
      </c>
    </row>
    <row r="136" spans="1:37" ht="25.5" customHeight="1">
      <c r="A136" s="178"/>
      <c r="B136" s="178"/>
      <c r="C136" s="222">
        <v>113</v>
      </c>
      <c r="D136" s="225"/>
      <c r="E136" s="223"/>
      <c r="F136" s="224"/>
      <c r="G136" s="343" t="s">
        <v>25</v>
      </c>
      <c r="H136" s="226" t="str">
        <f t="shared" si="23"/>
        <v/>
      </c>
      <c r="I136" s="226"/>
      <c r="J136" s="178"/>
      <c r="K136" s="178"/>
      <c r="L136" s="184"/>
      <c r="M136" s="184"/>
      <c r="N136" s="184"/>
      <c r="O136" s="184"/>
      <c r="P136" s="230" t="str">
        <f t="shared" si="34"/>
        <v/>
      </c>
      <c r="Q136" s="231" t="str">
        <f t="shared" si="35"/>
        <v/>
      </c>
      <c r="R136" s="231" t="str">
        <f t="shared" si="24"/>
        <v/>
      </c>
      <c r="S136" s="231" t="str">
        <f>IF(SUBSTITUTE(SUBSTITUTE($F136,"　","")," ","")="","",IFERROR(VLOOKUP($F136,$M$24:$M$44,1,FALSE),IFERROR(VLOOKUP(IF(AND(LEFT($F136,1)="小",NOT(SUM(COUNTIF($F136,{"*中*","*高*","*大*"})))),"小",IF(AND(LEFT($F136,1)="中",NOT(SUM(COUNTIF($F136,{"*小*","*高*","*大*"})))),"中",IF(AND(LEFT($F136,1)="高",NOT(SUM(COUNTIF($F136,{"*小*","*中*","*大*"})))),"高",IF(AND(LEFT($F136,1)="大",NOT(SUM(COUNTIF($F136,{"*小*","*中*","*高*"})))),"大","NG"))))&amp;MAX(TEXT(MID($F136,{1,2,3,4,5},{1;2;3;4;5;6;7;8;9;10;11;12;13;14;15}),"標準;;0;!0")*1),$M$24:$M$44,1,FALSE),"NG")))</f>
        <v/>
      </c>
      <c r="T136" s="231" t="str">
        <f t="shared" si="25"/>
        <v/>
      </c>
      <c r="U136" s="184">
        <f t="shared" si="26"/>
        <v>0</v>
      </c>
      <c r="V136" s="184">
        <f t="shared" si="44"/>
        <v>0</v>
      </c>
      <c r="W136" s="184">
        <f t="shared" si="36"/>
        <v>0</v>
      </c>
      <c r="X136" s="187" t="str">
        <f t="shared" si="27"/>
        <v/>
      </c>
      <c r="Y136" s="231" t="str">
        <f t="shared" si="28"/>
        <v>氏名</v>
      </c>
      <c r="Z136" s="231" t="str">
        <f t="shared" si="37"/>
        <v>・</v>
      </c>
      <c r="AA136" s="231" t="str">
        <f t="shared" si="29"/>
        <v>年齢</v>
      </c>
      <c r="AB136" s="231" t="str">
        <f t="shared" si="38"/>
        <v>・</v>
      </c>
      <c r="AC136" s="231" t="str">
        <f t="shared" si="30"/>
        <v>学年</v>
      </c>
      <c r="AD136" s="231" t="str">
        <f t="shared" si="39"/>
        <v/>
      </c>
      <c r="AE136" s="231" t="str">
        <f t="shared" si="31"/>
        <v/>
      </c>
      <c r="AF136" s="231" t="str">
        <f t="shared" si="40"/>
        <v>が未記入です。</v>
      </c>
      <c r="AG136" s="231" t="str">
        <f t="shared" si="32"/>
        <v/>
      </c>
      <c r="AH136" s="231" t="str">
        <f t="shared" si="41"/>
        <v/>
      </c>
      <c r="AI136" s="231" t="str">
        <f t="shared" si="42"/>
        <v/>
      </c>
      <c r="AJ136" s="231" t="str">
        <f t="shared" si="43"/>
        <v/>
      </c>
      <c r="AK136" s="231" t="str">
        <f t="shared" si="33"/>
        <v/>
      </c>
    </row>
    <row r="137" spans="1:37" ht="25.5" customHeight="1">
      <c r="A137" s="178"/>
      <c r="B137" s="178"/>
      <c r="C137" s="222">
        <v>114</v>
      </c>
      <c r="D137" s="225"/>
      <c r="E137" s="223"/>
      <c r="F137" s="224"/>
      <c r="G137" s="343" t="s">
        <v>25</v>
      </c>
      <c r="H137" s="226" t="str">
        <f t="shared" si="23"/>
        <v/>
      </c>
      <c r="I137" s="226"/>
      <c r="J137" s="178"/>
      <c r="K137" s="178"/>
      <c r="L137" s="184"/>
      <c r="M137" s="184"/>
      <c r="N137" s="184"/>
      <c r="O137" s="184"/>
      <c r="P137" s="230" t="str">
        <f t="shared" si="34"/>
        <v/>
      </c>
      <c r="Q137" s="231" t="str">
        <f t="shared" si="35"/>
        <v/>
      </c>
      <c r="R137" s="231" t="str">
        <f t="shared" si="24"/>
        <v/>
      </c>
      <c r="S137" s="231" t="str">
        <f>IF(SUBSTITUTE(SUBSTITUTE($F137,"　","")," ","")="","",IFERROR(VLOOKUP($F137,$M$24:$M$44,1,FALSE),IFERROR(VLOOKUP(IF(AND(LEFT($F137,1)="小",NOT(SUM(COUNTIF($F137,{"*中*","*高*","*大*"})))),"小",IF(AND(LEFT($F137,1)="中",NOT(SUM(COUNTIF($F137,{"*小*","*高*","*大*"})))),"中",IF(AND(LEFT($F137,1)="高",NOT(SUM(COUNTIF($F137,{"*小*","*中*","*大*"})))),"高",IF(AND(LEFT($F137,1)="大",NOT(SUM(COUNTIF($F137,{"*小*","*中*","*高*"})))),"大","NG"))))&amp;MAX(TEXT(MID($F137,{1,2,3,4,5},{1;2;3;4;5;6;7;8;9;10;11;12;13;14;15}),"標準;;0;!0")*1),$M$24:$M$44,1,FALSE),"NG")))</f>
        <v/>
      </c>
      <c r="T137" s="231" t="str">
        <f t="shared" si="25"/>
        <v/>
      </c>
      <c r="U137" s="184">
        <f t="shared" si="26"/>
        <v>0</v>
      </c>
      <c r="V137" s="184">
        <f t="shared" si="44"/>
        <v>0</v>
      </c>
      <c r="W137" s="184">
        <f t="shared" si="36"/>
        <v>0</v>
      </c>
      <c r="X137" s="187" t="str">
        <f t="shared" si="27"/>
        <v/>
      </c>
      <c r="Y137" s="231" t="str">
        <f t="shared" si="28"/>
        <v>氏名</v>
      </c>
      <c r="Z137" s="231" t="str">
        <f t="shared" si="37"/>
        <v>・</v>
      </c>
      <c r="AA137" s="231" t="str">
        <f t="shared" si="29"/>
        <v>年齢</v>
      </c>
      <c r="AB137" s="231" t="str">
        <f t="shared" si="38"/>
        <v>・</v>
      </c>
      <c r="AC137" s="231" t="str">
        <f t="shared" si="30"/>
        <v>学年</v>
      </c>
      <c r="AD137" s="231" t="str">
        <f t="shared" si="39"/>
        <v/>
      </c>
      <c r="AE137" s="231" t="str">
        <f t="shared" si="31"/>
        <v/>
      </c>
      <c r="AF137" s="231" t="str">
        <f t="shared" si="40"/>
        <v>が未記入です。</v>
      </c>
      <c r="AG137" s="231" t="str">
        <f t="shared" si="32"/>
        <v/>
      </c>
      <c r="AH137" s="231" t="str">
        <f t="shared" si="41"/>
        <v/>
      </c>
      <c r="AI137" s="231" t="str">
        <f t="shared" si="42"/>
        <v/>
      </c>
      <c r="AJ137" s="231" t="str">
        <f t="shared" si="43"/>
        <v/>
      </c>
      <c r="AK137" s="231" t="str">
        <f t="shared" si="33"/>
        <v/>
      </c>
    </row>
    <row r="138" spans="1:37" ht="25.5" customHeight="1">
      <c r="A138" s="178"/>
      <c r="B138" s="178"/>
      <c r="C138" s="222">
        <v>115</v>
      </c>
      <c r="D138" s="225"/>
      <c r="E138" s="223"/>
      <c r="F138" s="224"/>
      <c r="G138" s="343" t="s">
        <v>25</v>
      </c>
      <c r="H138" s="226" t="str">
        <f t="shared" si="23"/>
        <v/>
      </c>
      <c r="I138" s="226"/>
      <c r="J138" s="178"/>
      <c r="K138" s="178"/>
      <c r="L138" s="184"/>
      <c r="M138" s="184"/>
      <c r="N138" s="184"/>
      <c r="O138" s="184"/>
      <c r="P138" s="230" t="str">
        <f t="shared" si="34"/>
        <v/>
      </c>
      <c r="Q138" s="231" t="str">
        <f t="shared" si="35"/>
        <v/>
      </c>
      <c r="R138" s="231" t="str">
        <f t="shared" si="24"/>
        <v/>
      </c>
      <c r="S138" s="231" t="str">
        <f>IF(SUBSTITUTE(SUBSTITUTE($F138,"　","")," ","")="","",IFERROR(VLOOKUP($F138,$M$24:$M$44,1,FALSE),IFERROR(VLOOKUP(IF(AND(LEFT($F138,1)="小",NOT(SUM(COUNTIF($F138,{"*中*","*高*","*大*"})))),"小",IF(AND(LEFT($F138,1)="中",NOT(SUM(COUNTIF($F138,{"*小*","*高*","*大*"})))),"中",IF(AND(LEFT($F138,1)="高",NOT(SUM(COUNTIF($F138,{"*小*","*中*","*大*"})))),"高",IF(AND(LEFT($F138,1)="大",NOT(SUM(COUNTIF($F138,{"*小*","*中*","*高*"})))),"大","NG"))))&amp;MAX(TEXT(MID($F138,{1,2,3,4,5},{1;2;3;4;5;6;7;8;9;10;11;12;13;14;15}),"標準;;0;!0")*1),$M$24:$M$44,1,FALSE),"NG")))</f>
        <v/>
      </c>
      <c r="T138" s="231" t="str">
        <f t="shared" si="25"/>
        <v/>
      </c>
      <c r="U138" s="184">
        <f t="shared" si="26"/>
        <v>0</v>
      </c>
      <c r="V138" s="184">
        <f t="shared" si="44"/>
        <v>0</v>
      </c>
      <c r="W138" s="184">
        <f t="shared" si="36"/>
        <v>0</v>
      </c>
      <c r="X138" s="187" t="str">
        <f t="shared" si="27"/>
        <v/>
      </c>
      <c r="Y138" s="231" t="str">
        <f t="shared" si="28"/>
        <v>氏名</v>
      </c>
      <c r="Z138" s="231" t="str">
        <f t="shared" si="37"/>
        <v>・</v>
      </c>
      <c r="AA138" s="231" t="str">
        <f t="shared" si="29"/>
        <v>年齢</v>
      </c>
      <c r="AB138" s="231" t="str">
        <f t="shared" si="38"/>
        <v>・</v>
      </c>
      <c r="AC138" s="231" t="str">
        <f t="shared" si="30"/>
        <v>学年</v>
      </c>
      <c r="AD138" s="231" t="str">
        <f t="shared" si="39"/>
        <v/>
      </c>
      <c r="AE138" s="231" t="str">
        <f t="shared" si="31"/>
        <v/>
      </c>
      <c r="AF138" s="231" t="str">
        <f t="shared" si="40"/>
        <v>が未記入です。</v>
      </c>
      <c r="AG138" s="231" t="str">
        <f t="shared" si="32"/>
        <v/>
      </c>
      <c r="AH138" s="231" t="str">
        <f t="shared" si="41"/>
        <v/>
      </c>
      <c r="AI138" s="231" t="str">
        <f t="shared" si="42"/>
        <v/>
      </c>
      <c r="AJ138" s="231" t="str">
        <f t="shared" si="43"/>
        <v/>
      </c>
      <c r="AK138" s="231" t="str">
        <f t="shared" si="33"/>
        <v/>
      </c>
    </row>
    <row r="139" spans="1:37" ht="25.5" customHeight="1">
      <c r="A139" s="178"/>
      <c r="B139" s="178"/>
      <c r="C139" s="222">
        <v>116</v>
      </c>
      <c r="D139" s="225"/>
      <c r="E139" s="223"/>
      <c r="F139" s="224"/>
      <c r="G139" s="343" t="s">
        <v>25</v>
      </c>
      <c r="H139" s="226" t="str">
        <f t="shared" si="23"/>
        <v/>
      </c>
      <c r="I139" s="226"/>
      <c r="J139" s="178"/>
      <c r="K139" s="178"/>
      <c r="L139" s="184"/>
      <c r="M139" s="184"/>
      <c r="N139" s="184"/>
      <c r="O139" s="184"/>
      <c r="P139" s="230" t="str">
        <f t="shared" si="34"/>
        <v/>
      </c>
      <c r="Q139" s="231" t="str">
        <f t="shared" si="35"/>
        <v/>
      </c>
      <c r="R139" s="231" t="str">
        <f t="shared" si="24"/>
        <v/>
      </c>
      <c r="S139" s="231" t="str">
        <f>IF(SUBSTITUTE(SUBSTITUTE($F139,"　","")," ","")="","",IFERROR(VLOOKUP($F139,$M$24:$M$44,1,FALSE),IFERROR(VLOOKUP(IF(AND(LEFT($F139,1)="小",NOT(SUM(COUNTIF($F139,{"*中*","*高*","*大*"})))),"小",IF(AND(LEFT($F139,1)="中",NOT(SUM(COUNTIF($F139,{"*小*","*高*","*大*"})))),"中",IF(AND(LEFT($F139,1)="高",NOT(SUM(COUNTIF($F139,{"*小*","*中*","*大*"})))),"高",IF(AND(LEFT($F139,1)="大",NOT(SUM(COUNTIF($F139,{"*小*","*中*","*高*"})))),"大","NG"))))&amp;MAX(TEXT(MID($F139,{1,2,3,4,5},{1;2;3;4;5;6;7;8;9;10;11;12;13;14;15}),"標準;;0;!0")*1),$M$24:$M$44,1,FALSE),"NG")))</f>
        <v/>
      </c>
      <c r="T139" s="231" t="str">
        <f t="shared" si="25"/>
        <v/>
      </c>
      <c r="U139" s="184">
        <f t="shared" si="26"/>
        <v>0</v>
      </c>
      <c r="V139" s="184">
        <f t="shared" si="44"/>
        <v>0</v>
      </c>
      <c r="W139" s="184">
        <f t="shared" si="36"/>
        <v>0</v>
      </c>
      <c r="X139" s="187" t="str">
        <f t="shared" si="27"/>
        <v/>
      </c>
      <c r="Y139" s="231" t="str">
        <f t="shared" si="28"/>
        <v>氏名</v>
      </c>
      <c r="Z139" s="231" t="str">
        <f t="shared" si="37"/>
        <v>・</v>
      </c>
      <c r="AA139" s="231" t="str">
        <f t="shared" si="29"/>
        <v>年齢</v>
      </c>
      <c r="AB139" s="231" t="str">
        <f t="shared" si="38"/>
        <v>・</v>
      </c>
      <c r="AC139" s="231" t="str">
        <f t="shared" si="30"/>
        <v>学年</v>
      </c>
      <c r="AD139" s="231" t="str">
        <f t="shared" si="39"/>
        <v/>
      </c>
      <c r="AE139" s="231" t="str">
        <f t="shared" si="31"/>
        <v/>
      </c>
      <c r="AF139" s="231" t="str">
        <f t="shared" si="40"/>
        <v>が未記入です。</v>
      </c>
      <c r="AG139" s="231" t="str">
        <f t="shared" si="32"/>
        <v/>
      </c>
      <c r="AH139" s="231" t="str">
        <f t="shared" si="41"/>
        <v/>
      </c>
      <c r="AI139" s="231" t="str">
        <f t="shared" si="42"/>
        <v/>
      </c>
      <c r="AJ139" s="231" t="str">
        <f t="shared" si="43"/>
        <v/>
      </c>
      <c r="AK139" s="231" t="str">
        <f t="shared" si="33"/>
        <v/>
      </c>
    </row>
    <row r="140" spans="1:37" ht="25.5" customHeight="1">
      <c r="A140" s="178"/>
      <c r="B140" s="178"/>
      <c r="C140" s="222">
        <v>117</v>
      </c>
      <c r="D140" s="225"/>
      <c r="E140" s="223"/>
      <c r="F140" s="224"/>
      <c r="G140" s="343" t="s">
        <v>25</v>
      </c>
      <c r="H140" s="226" t="str">
        <f t="shared" si="23"/>
        <v/>
      </c>
      <c r="I140" s="226"/>
      <c r="J140" s="178"/>
      <c r="K140" s="178"/>
      <c r="L140" s="184"/>
      <c r="M140" s="184"/>
      <c r="N140" s="184"/>
      <c r="O140" s="184"/>
      <c r="P140" s="230" t="str">
        <f t="shared" si="34"/>
        <v/>
      </c>
      <c r="Q140" s="231" t="str">
        <f t="shared" si="35"/>
        <v/>
      </c>
      <c r="R140" s="231" t="str">
        <f t="shared" si="24"/>
        <v/>
      </c>
      <c r="S140" s="231" t="str">
        <f>IF(SUBSTITUTE(SUBSTITUTE($F140,"　","")," ","")="","",IFERROR(VLOOKUP($F140,$M$24:$M$44,1,FALSE),IFERROR(VLOOKUP(IF(AND(LEFT($F140,1)="小",NOT(SUM(COUNTIF($F140,{"*中*","*高*","*大*"})))),"小",IF(AND(LEFT($F140,1)="中",NOT(SUM(COUNTIF($F140,{"*小*","*高*","*大*"})))),"中",IF(AND(LEFT($F140,1)="高",NOT(SUM(COUNTIF($F140,{"*小*","*中*","*大*"})))),"高",IF(AND(LEFT($F140,1)="大",NOT(SUM(COUNTIF($F140,{"*小*","*中*","*高*"})))),"大","NG"))))&amp;MAX(TEXT(MID($F140,{1,2,3,4,5},{1;2;3;4;5;6;7;8;9;10;11;12;13;14;15}),"標準;;0;!0")*1),$M$24:$M$44,1,FALSE),"NG")))</f>
        <v/>
      </c>
      <c r="T140" s="231" t="str">
        <f t="shared" si="25"/>
        <v/>
      </c>
      <c r="U140" s="184">
        <f t="shared" si="26"/>
        <v>0</v>
      </c>
      <c r="V140" s="184">
        <f t="shared" si="44"/>
        <v>0</v>
      </c>
      <c r="W140" s="184">
        <f t="shared" si="36"/>
        <v>0</v>
      </c>
      <c r="X140" s="187" t="str">
        <f t="shared" si="27"/>
        <v/>
      </c>
      <c r="Y140" s="231" t="str">
        <f t="shared" si="28"/>
        <v>氏名</v>
      </c>
      <c r="Z140" s="231" t="str">
        <f t="shared" si="37"/>
        <v>・</v>
      </c>
      <c r="AA140" s="231" t="str">
        <f t="shared" si="29"/>
        <v>年齢</v>
      </c>
      <c r="AB140" s="231" t="str">
        <f t="shared" si="38"/>
        <v>・</v>
      </c>
      <c r="AC140" s="231" t="str">
        <f t="shared" si="30"/>
        <v>学年</v>
      </c>
      <c r="AD140" s="231" t="str">
        <f t="shared" si="39"/>
        <v/>
      </c>
      <c r="AE140" s="231" t="str">
        <f t="shared" si="31"/>
        <v/>
      </c>
      <c r="AF140" s="231" t="str">
        <f t="shared" si="40"/>
        <v>が未記入です。</v>
      </c>
      <c r="AG140" s="231" t="str">
        <f t="shared" si="32"/>
        <v/>
      </c>
      <c r="AH140" s="231" t="str">
        <f t="shared" si="41"/>
        <v/>
      </c>
      <c r="AI140" s="231" t="str">
        <f t="shared" si="42"/>
        <v/>
      </c>
      <c r="AJ140" s="231" t="str">
        <f t="shared" si="43"/>
        <v/>
      </c>
      <c r="AK140" s="231" t="str">
        <f t="shared" si="33"/>
        <v/>
      </c>
    </row>
    <row r="141" spans="1:37" ht="25.5" customHeight="1">
      <c r="A141" s="178"/>
      <c r="B141" s="178"/>
      <c r="C141" s="222">
        <v>118</v>
      </c>
      <c r="D141" s="225"/>
      <c r="E141" s="223"/>
      <c r="F141" s="224"/>
      <c r="G141" s="343" t="s">
        <v>25</v>
      </c>
      <c r="H141" s="226" t="str">
        <f t="shared" si="23"/>
        <v/>
      </c>
      <c r="I141" s="226"/>
      <c r="J141" s="178"/>
      <c r="K141" s="178"/>
      <c r="L141" s="184"/>
      <c r="M141" s="184"/>
      <c r="N141" s="184"/>
      <c r="O141" s="184"/>
      <c r="P141" s="230" t="str">
        <f t="shared" si="34"/>
        <v/>
      </c>
      <c r="Q141" s="231" t="str">
        <f t="shared" si="35"/>
        <v/>
      </c>
      <c r="R141" s="231" t="str">
        <f t="shared" si="24"/>
        <v/>
      </c>
      <c r="S141" s="231" t="str">
        <f>IF(SUBSTITUTE(SUBSTITUTE($F141,"　","")," ","")="","",IFERROR(VLOOKUP($F141,$M$24:$M$44,1,FALSE),IFERROR(VLOOKUP(IF(AND(LEFT($F141,1)="小",NOT(SUM(COUNTIF($F141,{"*中*","*高*","*大*"})))),"小",IF(AND(LEFT($F141,1)="中",NOT(SUM(COUNTIF($F141,{"*小*","*高*","*大*"})))),"中",IF(AND(LEFT($F141,1)="高",NOT(SUM(COUNTIF($F141,{"*小*","*中*","*大*"})))),"高",IF(AND(LEFT($F141,1)="大",NOT(SUM(COUNTIF($F141,{"*小*","*中*","*高*"})))),"大","NG"))))&amp;MAX(TEXT(MID($F141,{1,2,3,4,5},{1;2;3;4;5;6;7;8;9;10;11;12;13;14;15}),"標準;;0;!0")*1),$M$24:$M$44,1,FALSE),"NG")))</f>
        <v/>
      </c>
      <c r="T141" s="231" t="str">
        <f t="shared" si="25"/>
        <v/>
      </c>
      <c r="U141" s="184">
        <f t="shared" si="26"/>
        <v>0</v>
      </c>
      <c r="V141" s="184">
        <f t="shared" si="44"/>
        <v>0</v>
      </c>
      <c r="W141" s="184">
        <f t="shared" si="36"/>
        <v>0</v>
      </c>
      <c r="X141" s="187" t="str">
        <f t="shared" si="27"/>
        <v/>
      </c>
      <c r="Y141" s="231" t="str">
        <f t="shared" si="28"/>
        <v>氏名</v>
      </c>
      <c r="Z141" s="231" t="str">
        <f t="shared" si="37"/>
        <v>・</v>
      </c>
      <c r="AA141" s="231" t="str">
        <f t="shared" si="29"/>
        <v>年齢</v>
      </c>
      <c r="AB141" s="231" t="str">
        <f t="shared" si="38"/>
        <v>・</v>
      </c>
      <c r="AC141" s="231" t="str">
        <f t="shared" si="30"/>
        <v>学年</v>
      </c>
      <c r="AD141" s="231" t="str">
        <f t="shared" si="39"/>
        <v/>
      </c>
      <c r="AE141" s="231" t="str">
        <f t="shared" si="31"/>
        <v/>
      </c>
      <c r="AF141" s="231" t="str">
        <f t="shared" si="40"/>
        <v>が未記入です。</v>
      </c>
      <c r="AG141" s="231" t="str">
        <f t="shared" si="32"/>
        <v/>
      </c>
      <c r="AH141" s="231" t="str">
        <f t="shared" si="41"/>
        <v/>
      </c>
      <c r="AI141" s="231" t="str">
        <f t="shared" si="42"/>
        <v/>
      </c>
      <c r="AJ141" s="231" t="str">
        <f t="shared" si="43"/>
        <v/>
      </c>
      <c r="AK141" s="231" t="str">
        <f t="shared" si="33"/>
        <v/>
      </c>
    </row>
    <row r="142" spans="1:37" ht="25.5" customHeight="1">
      <c r="A142" s="178"/>
      <c r="B142" s="178"/>
      <c r="C142" s="222">
        <v>119</v>
      </c>
      <c r="D142" s="225"/>
      <c r="E142" s="223"/>
      <c r="F142" s="224"/>
      <c r="G142" s="343" t="s">
        <v>25</v>
      </c>
      <c r="H142" s="226" t="str">
        <f t="shared" si="23"/>
        <v/>
      </c>
      <c r="I142" s="226"/>
      <c r="J142" s="178"/>
      <c r="K142" s="178"/>
      <c r="L142" s="184"/>
      <c r="M142" s="184"/>
      <c r="N142" s="184"/>
      <c r="O142" s="184"/>
      <c r="P142" s="230" t="str">
        <f t="shared" si="34"/>
        <v/>
      </c>
      <c r="Q142" s="231" t="str">
        <f t="shared" si="35"/>
        <v/>
      </c>
      <c r="R142" s="231" t="str">
        <f t="shared" si="24"/>
        <v/>
      </c>
      <c r="S142" s="231" t="str">
        <f>IF(SUBSTITUTE(SUBSTITUTE($F142,"　","")," ","")="","",IFERROR(VLOOKUP($F142,$M$24:$M$44,1,FALSE),IFERROR(VLOOKUP(IF(AND(LEFT($F142,1)="小",NOT(SUM(COUNTIF($F142,{"*中*","*高*","*大*"})))),"小",IF(AND(LEFT($F142,1)="中",NOT(SUM(COUNTIF($F142,{"*小*","*高*","*大*"})))),"中",IF(AND(LEFT($F142,1)="高",NOT(SUM(COUNTIF($F142,{"*小*","*中*","*大*"})))),"高",IF(AND(LEFT($F142,1)="大",NOT(SUM(COUNTIF($F142,{"*小*","*中*","*高*"})))),"大","NG"))))&amp;MAX(TEXT(MID($F142,{1,2,3,4,5},{1;2;3;4;5;6;7;8;9;10;11;12;13;14;15}),"標準;;0;!0")*1),$M$24:$M$44,1,FALSE),"NG")))</f>
        <v/>
      </c>
      <c r="T142" s="231" t="str">
        <f t="shared" si="25"/>
        <v/>
      </c>
      <c r="U142" s="184">
        <f t="shared" si="26"/>
        <v>0</v>
      </c>
      <c r="V142" s="184">
        <f t="shared" si="44"/>
        <v>0</v>
      </c>
      <c r="W142" s="184">
        <f t="shared" si="36"/>
        <v>0</v>
      </c>
      <c r="X142" s="187" t="str">
        <f t="shared" si="27"/>
        <v/>
      </c>
      <c r="Y142" s="231" t="str">
        <f t="shared" si="28"/>
        <v>氏名</v>
      </c>
      <c r="Z142" s="231" t="str">
        <f t="shared" si="37"/>
        <v>・</v>
      </c>
      <c r="AA142" s="231" t="str">
        <f t="shared" si="29"/>
        <v>年齢</v>
      </c>
      <c r="AB142" s="231" t="str">
        <f t="shared" si="38"/>
        <v>・</v>
      </c>
      <c r="AC142" s="231" t="str">
        <f t="shared" si="30"/>
        <v>学年</v>
      </c>
      <c r="AD142" s="231" t="str">
        <f t="shared" si="39"/>
        <v/>
      </c>
      <c r="AE142" s="231" t="str">
        <f t="shared" si="31"/>
        <v/>
      </c>
      <c r="AF142" s="231" t="str">
        <f t="shared" si="40"/>
        <v>が未記入です。</v>
      </c>
      <c r="AG142" s="231" t="str">
        <f t="shared" si="32"/>
        <v/>
      </c>
      <c r="AH142" s="231" t="str">
        <f t="shared" si="41"/>
        <v/>
      </c>
      <c r="AI142" s="231" t="str">
        <f t="shared" si="42"/>
        <v/>
      </c>
      <c r="AJ142" s="231" t="str">
        <f t="shared" si="43"/>
        <v/>
      </c>
      <c r="AK142" s="231" t="str">
        <f t="shared" si="33"/>
        <v/>
      </c>
    </row>
    <row r="143" spans="1:37" ht="25.5" customHeight="1">
      <c r="A143" s="178"/>
      <c r="B143" s="178"/>
      <c r="C143" s="222">
        <v>120</v>
      </c>
      <c r="D143" s="225"/>
      <c r="E143" s="223"/>
      <c r="F143" s="224"/>
      <c r="G143" s="343" t="s">
        <v>25</v>
      </c>
      <c r="H143" s="226" t="str">
        <f t="shared" si="23"/>
        <v/>
      </c>
      <c r="I143" s="226"/>
      <c r="J143" s="178"/>
      <c r="K143" s="178"/>
      <c r="L143" s="184"/>
      <c r="M143" s="184"/>
      <c r="N143" s="184"/>
      <c r="O143" s="184"/>
      <c r="P143" s="230" t="str">
        <f t="shared" si="34"/>
        <v/>
      </c>
      <c r="Q143" s="231" t="str">
        <f t="shared" si="35"/>
        <v/>
      </c>
      <c r="R143" s="231" t="str">
        <f t="shared" si="24"/>
        <v/>
      </c>
      <c r="S143" s="231" t="str">
        <f>IF(SUBSTITUTE(SUBSTITUTE($F143,"　","")," ","")="","",IFERROR(VLOOKUP($F143,$M$24:$M$44,1,FALSE),IFERROR(VLOOKUP(IF(AND(LEFT($F143,1)="小",NOT(SUM(COUNTIF($F143,{"*中*","*高*","*大*"})))),"小",IF(AND(LEFT($F143,1)="中",NOT(SUM(COUNTIF($F143,{"*小*","*高*","*大*"})))),"中",IF(AND(LEFT($F143,1)="高",NOT(SUM(COUNTIF($F143,{"*小*","*中*","*大*"})))),"高",IF(AND(LEFT($F143,1)="大",NOT(SUM(COUNTIF($F143,{"*小*","*中*","*高*"})))),"大","NG"))))&amp;MAX(TEXT(MID($F143,{1,2,3,4,5},{1;2;3;4;5;6;7;8;9;10;11;12;13;14;15}),"標準;;0;!0")*1),$M$24:$M$44,1,FALSE),"NG")))</f>
        <v/>
      </c>
      <c r="T143" s="231" t="str">
        <f t="shared" si="25"/>
        <v/>
      </c>
      <c r="U143" s="184">
        <f t="shared" si="26"/>
        <v>0</v>
      </c>
      <c r="V143" s="184">
        <f t="shared" si="44"/>
        <v>0</v>
      </c>
      <c r="W143" s="184">
        <f t="shared" si="36"/>
        <v>0</v>
      </c>
      <c r="X143" s="187" t="str">
        <f t="shared" si="27"/>
        <v/>
      </c>
      <c r="Y143" s="231" t="str">
        <f t="shared" si="28"/>
        <v>氏名</v>
      </c>
      <c r="Z143" s="231" t="str">
        <f t="shared" si="37"/>
        <v>・</v>
      </c>
      <c r="AA143" s="231" t="str">
        <f t="shared" si="29"/>
        <v>年齢</v>
      </c>
      <c r="AB143" s="231" t="str">
        <f t="shared" si="38"/>
        <v>・</v>
      </c>
      <c r="AC143" s="231" t="str">
        <f t="shared" si="30"/>
        <v>学年</v>
      </c>
      <c r="AD143" s="231" t="str">
        <f t="shared" si="39"/>
        <v/>
      </c>
      <c r="AE143" s="231" t="str">
        <f t="shared" si="31"/>
        <v/>
      </c>
      <c r="AF143" s="231" t="str">
        <f t="shared" si="40"/>
        <v>が未記入です。</v>
      </c>
      <c r="AG143" s="231" t="str">
        <f t="shared" si="32"/>
        <v/>
      </c>
      <c r="AH143" s="231" t="str">
        <f t="shared" si="41"/>
        <v/>
      </c>
      <c r="AI143" s="231" t="str">
        <f t="shared" si="42"/>
        <v/>
      </c>
      <c r="AJ143" s="231" t="str">
        <f t="shared" si="43"/>
        <v/>
      </c>
      <c r="AK143" s="231" t="str">
        <f t="shared" si="33"/>
        <v/>
      </c>
    </row>
    <row r="144" spans="1:37" ht="25.5" customHeight="1">
      <c r="A144" s="178"/>
      <c r="B144" s="178"/>
      <c r="C144" s="222">
        <v>121</v>
      </c>
      <c r="D144" s="225"/>
      <c r="E144" s="223"/>
      <c r="F144" s="224"/>
      <c r="G144" s="343" t="s">
        <v>25</v>
      </c>
      <c r="H144" s="226" t="str">
        <f t="shared" si="23"/>
        <v/>
      </c>
      <c r="I144" s="226"/>
      <c r="J144" s="178"/>
      <c r="K144" s="178"/>
      <c r="L144" s="184"/>
      <c r="M144" s="184"/>
      <c r="N144" s="184"/>
      <c r="O144" s="184"/>
      <c r="P144" s="230" t="str">
        <f t="shared" si="34"/>
        <v/>
      </c>
      <c r="Q144" s="231" t="str">
        <f t="shared" si="35"/>
        <v/>
      </c>
      <c r="R144" s="231" t="str">
        <f t="shared" si="24"/>
        <v/>
      </c>
      <c r="S144" s="231" t="str">
        <f>IF(SUBSTITUTE(SUBSTITUTE($F144,"　","")," ","")="","",IFERROR(VLOOKUP($F144,$M$24:$M$44,1,FALSE),IFERROR(VLOOKUP(IF(AND(LEFT($F144,1)="小",NOT(SUM(COUNTIF($F144,{"*中*","*高*","*大*"})))),"小",IF(AND(LEFT($F144,1)="中",NOT(SUM(COUNTIF($F144,{"*小*","*高*","*大*"})))),"中",IF(AND(LEFT($F144,1)="高",NOT(SUM(COUNTIF($F144,{"*小*","*中*","*大*"})))),"高",IF(AND(LEFT($F144,1)="大",NOT(SUM(COUNTIF($F144,{"*小*","*中*","*高*"})))),"大","NG"))))&amp;MAX(TEXT(MID($F144,{1,2,3,4,5},{1;2;3;4;5;6;7;8;9;10;11;12;13;14;15}),"標準;;0;!0")*1),$M$24:$M$44,1,FALSE),"NG")))</f>
        <v/>
      </c>
      <c r="T144" s="231" t="str">
        <f t="shared" si="25"/>
        <v/>
      </c>
      <c r="U144" s="184">
        <f t="shared" si="26"/>
        <v>0</v>
      </c>
      <c r="V144" s="184">
        <f t="shared" si="44"/>
        <v>0</v>
      </c>
      <c r="W144" s="184">
        <f t="shared" si="36"/>
        <v>0</v>
      </c>
      <c r="X144" s="187" t="str">
        <f t="shared" si="27"/>
        <v/>
      </c>
      <c r="Y144" s="231" t="str">
        <f t="shared" si="28"/>
        <v>氏名</v>
      </c>
      <c r="Z144" s="231" t="str">
        <f t="shared" si="37"/>
        <v>・</v>
      </c>
      <c r="AA144" s="231" t="str">
        <f t="shared" si="29"/>
        <v>年齢</v>
      </c>
      <c r="AB144" s="231" t="str">
        <f t="shared" si="38"/>
        <v>・</v>
      </c>
      <c r="AC144" s="231" t="str">
        <f t="shared" si="30"/>
        <v>学年</v>
      </c>
      <c r="AD144" s="231" t="str">
        <f t="shared" si="39"/>
        <v/>
      </c>
      <c r="AE144" s="231" t="str">
        <f t="shared" si="31"/>
        <v/>
      </c>
      <c r="AF144" s="231" t="str">
        <f t="shared" si="40"/>
        <v>が未記入です。</v>
      </c>
      <c r="AG144" s="231" t="str">
        <f t="shared" si="32"/>
        <v/>
      </c>
      <c r="AH144" s="231" t="str">
        <f t="shared" si="41"/>
        <v/>
      </c>
      <c r="AI144" s="231" t="str">
        <f t="shared" si="42"/>
        <v/>
      </c>
      <c r="AJ144" s="231" t="str">
        <f t="shared" si="43"/>
        <v/>
      </c>
      <c r="AK144" s="231" t="str">
        <f t="shared" si="33"/>
        <v/>
      </c>
    </row>
    <row r="145" spans="1:37" ht="25.5" customHeight="1">
      <c r="A145" s="178"/>
      <c r="B145" s="178"/>
      <c r="C145" s="222">
        <v>122</v>
      </c>
      <c r="D145" s="225"/>
      <c r="E145" s="223"/>
      <c r="F145" s="224"/>
      <c r="G145" s="343" t="s">
        <v>25</v>
      </c>
      <c r="H145" s="226" t="str">
        <f t="shared" si="23"/>
        <v/>
      </c>
      <c r="I145" s="226"/>
      <c r="J145" s="178"/>
      <c r="K145" s="178"/>
      <c r="L145" s="184"/>
      <c r="M145" s="184"/>
      <c r="N145" s="184"/>
      <c r="O145" s="184"/>
      <c r="P145" s="230" t="str">
        <f t="shared" si="34"/>
        <v/>
      </c>
      <c r="Q145" s="231" t="str">
        <f t="shared" si="35"/>
        <v/>
      </c>
      <c r="R145" s="231" t="str">
        <f t="shared" si="24"/>
        <v/>
      </c>
      <c r="S145" s="231" t="str">
        <f>IF(SUBSTITUTE(SUBSTITUTE($F145,"　","")," ","")="","",IFERROR(VLOOKUP($F145,$M$24:$M$44,1,FALSE),IFERROR(VLOOKUP(IF(AND(LEFT($F145,1)="小",NOT(SUM(COUNTIF($F145,{"*中*","*高*","*大*"})))),"小",IF(AND(LEFT($F145,1)="中",NOT(SUM(COUNTIF($F145,{"*小*","*高*","*大*"})))),"中",IF(AND(LEFT($F145,1)="高",NOT(SUM(COUNTIF($F145,{"*小*","*中*","*大*"})))),"高",IF(AND(LEFT($F145,1)="大",NOT(SUM(COUNTIF($F145,{"*小*","*中*","*高*"})))),"大","NG"))))&amp;MAX(TEXT(MID($F145,{1,2,3,4,5},{1;2;3;4;5;6;7;8;9;10;11;12;13;14;15}),"標準;;0;!0")*1),$M$24:$M$44,1,FALSE),"NG")))</f>
        <v/>
      </c>
      <c r="T145" s="231" t="str">
        <f t="shared" si="25"/>
        <v/>
      </c>
      <c r="U145" s="184">
        <f t="shared" si="26"/>
        <v>0</v>
      </c>
      <c r="V145" s="184">
        <f t="shared" si="44"/>
        <v>0</v>
      </c>
      <c r="W145" s="184">
        <f t="shared" si="36"/>
        <v>0</v>
      </c>
      <c r="X145" s="187" t="str">
        <f t="shared" si="27"/>
        <v/>
      </c>
      <c r="Y145" s="231" t="str">
        <f t="shared" si="28"/>
        <v>氏名</v>
      </c>
      <c r="Z145" s="231" t="str">
        <f t="shared" si="37"/>
        <v>・</v>
      </c>
      <c r="AA145" s="231" t="str">
        <f t="shared" si="29"/>
        <v>年齢</v>
      </c>
      <c r="AB145" s="231" t="str">
        <f t="shared" si="38"/>
        <v>・</v>
      </c>
      <c r="AC145" s="231" t="str">
        <f t="shared" si="30"/>
        <v>学年</v>
      </c>
      <c r="AD145" s="231" t="str">
        <f t="shared" si="39"/>
        <v/>
      </c>
      <c r="AE145" s="231" t="str">
        <f t="shared" si="31"/>
        <v/>
      </c>
      <c r="AF145" s="231" t="str">
        <f t="shared" si="40"/>
        <v>が未記入です。</v>
      </c>
      <c r="AG145" s="231" t="str">
        <f t="shared" si="32"/>
        <v/>
      </c>
      <c r="AH145" s="231" t="str">
        <f t="shared" si="41"/>
        <v/>
      </c>
      <c r="AI145" s="231" t="str">
        <f t="shared" si="42"/>
        <v/>
      </c>
      <c r="AJ145" s="231" t="str">
        <f t="shared" si="43"/>
        <v/>
      </c>
      <c r="AK145" s="231" t="str">
        <f t="shared" si="33"/>
        <v/>
      </c>
    </row>
    <row r="146" spans="1:37" ht="25.5" customHeight="1">
      <c r="A146" s="178"/>
      <c r="B146" s="178"/>
      <c r="C146" s="222">
        <v>123</v>
      </c>
      <c r="D146" s="225"/>
      <c r="E146" s="223"/>
      <c r="F146" s="224"/>
      <c r="G146" s="343" t="s">
        <v>25</v>
      </c>
      <c r="H146" s="226" t="str">
        <f t="shared" si="23"/>
        <v/>
      </c>
      <c r="I146" s="226"/>
      <c r="J146" s="178"/>
      <c r="K146" s="178"/>
      <c r="L146" s="184"/>
      <c r="M146" s="184"/>
      <c r="N146" s="184"/>
      <c r="O146" s="184"/>
      <c r="P146" s="230" t="str">
        <f t="shared" si="34"/>
        <v/>
      </c>
      <c r="Q146" s="231" t="str">
        <f t="shared" si="35"/>
        <v/>
      </c>
      <c r="R146" s="231" t="str">
        <f t="shared" si="24"/>
        <v/>
      </c>
      <c r="S146" s="231" t="str">
        <f>IF(SUBSTITUTE(SUBSTITUTE($F146,"　","")," ","")="","",IFERROR(VLOOKUP($F146,$M$24:$M$44,1,FALSE),IFERROR(VLOOKUP(IF(AND(LEFT($F146,1)="小",NOT(SUM(COUNTIF($F146,{"*中*","*高*","*大*"})))),"小",IF(AND(LEFT($F146,1)="中",NOT(SUM(COUNTIF($F146,{"*小*","*高*","*大*"})))),"中",IF(AND(LEFT($F146,1)="高",NOT(SUM(COUNTIF($F146,{"*小*","*中*","*大*"})))),"高",IF(AND(LEFT($F146,1)="大",NOT(SUM(COUNTIF($F146,{"*小*","*中*","*高*"})))),"大","NG"))))&amp;MAX(TEXT(MID($F146,{1,2,3,4,5},{1;2;3;4;5;6;7;8;9;10;11;12;13;14;15}),"標準;;0;!0")*1),$M$24:$M$44,1,FALSE),"NG")))</f>
        <v/>
      </c>
      <c r="T146" s="231" t="str">
        <f t="shared" si="25"/>
        <v/>
      </c>
      <c r="U146" s="184">
        <f t="shared" si="26"/>
        <v>0</v>
      </c>
      <c r="V146" s="184">
        <f t="shared" si="44"/>
        <v>0</v>
      </c>
      <c r="W146" s="184">
        <f t="shared" si="36"/>
        <v>0</v>
      </c>
      <c r="X146" s="187" t="str">
        <f t="shared" si="27"/>
        <v/>
      </c>
      <c r="Y146" s="231" t="str">
        <f t="shared" si="28"/>
        <v>氏名</v>
      </c>
      <c r="Z146" s="231" t="str">
        <f t="shared" si="37"/>
        <v>・</v>
      </c>
      <c r="AA146" s="231" t="str">
        <f t="shared" si="29"/>
        <v>年齢</v>
      </c>
      <c r="AB146" s="231" t="str">
        <f t="shared" si="38"/>
        <v>・</v>
      </c>
      <c r="AC146" s="231" t="str">
        <f t="shared" si="30"/>
        <v>学年</v>
      </c>
      <c r="AD146" s="231" t="str">
        <f t="shared" si="39"/>
        <v/>
      </c>
      <c r="AE146" s="231" t="str">
        <f t="shared" si="31"/>
        <v/>
      </c>
      <c r="AF146" s="231" t="str">
        <f t="shared" si="40"/>
        <v>が未記入です。</v>
      </c>
      <c r="AG146" s="231" t="str">
        <f t="shared" si="32"/>
        <v/>
      </c>
      <c r="AH146" s="231" t="str">
        <f t="shared" si="41"/>
        <v/>
      </c>
      <c r="AI146" s="231" t="str">
        <f t="shared" si="42"/>
        <v/>
      </c>
      <c r="AJ146" s="231" t="str">
        <f t="shared" si="43"/>
        <v/>
      </c>
      <c r="AK146" s="231" t="str">
        <f t="shared" si="33"/>
        <v/>
      </c>
    </row>
    <row r="147" spans="1:37" ht="25.5" customHeight="1">
      <c r="A147" s="178"/>
      <c r="B147" s="178"/>
      <c r="C147" s="222">
        <v>124</v>
      </c>
      <c r="D147" s="225"/>
      <c r="E147" s="223"/>
      <c r="F147" s="224"/>
      <c r="G147" s="343" t="s">
        <v>25</v>
      </c>
      <c r="H147" s="226" t="str">
        <f t="shared" si="23"/>
        <v/>
      </c>
      <c r="I147" s="226"/>
      <c r="J147" s="178"/>
      <c r="K147" s="178"/>
      <c r="L147" s="184"/>
      <c r="M147" s="184"/>
      <c r="N147" s="184"/>
      <c r="O147" s="184"/>
      <c r="P147" s="230" t="str">
        <f t="shared" si="34"/>
        <v/>
      </c>
      <c r="Q147" s="231" t="str">
        <f t="shared" si="35"/>
        <v/>
      </c>
      <c r="R147" s="231" t="str">
        <f t="shared" si="24"/>
        <v/>
      </c>
      <c r="S147" s="231" t="str">
        <f>IF(SUBSTITUTE(SUBSTITUTE($F147,"　","")," ","")="","",IFERROR(VLOOKUP($F147,$M$24:$M$44,1,FALSE),IFERROR(VLOOKUP(IF(AND(LEFT($F147,1)="小",NOT(SUM(COUNTIF($F147,{"*中*","*高*","*大*"})))),"小",IF(AND(LEFT($F147,1)="中",NOT(SUM(COUNTIF($F147,{"*小*","*高*","*大*"})))),"中",IF(AND(LEFT($F147,1)="高",NOT(SUM(COUNTIF($F147,{"*小*","*中*","*大*"})))),"高",IF(AND(LEFT($F147,1)="大",NOT(SUM(COUNTIF($F147,{"*小*","*中*","*高*"})))),"大","NG"))))&amp;MAX(TEXT(MID($F147,{1,2,3,4,5},{1;2;3;4;5;6;7;8;9;10;11;12;13;14;15}),"標準;;0;!0")*1),$M$24:$M$44,1,FALSE),"NG")))</f>
        <v/>
      </c>
      <c r="T147" s="231" t="str">
        <f t="shared" si="25"/>
        <v/>
      </c>
      <c r="U147" s="184">
        <f t="shared" si="26"/>
        <v>0</v>
      </c>
      <c r="V147" s="184">
        <f t="shared" si="44"/>
        <v>0</v>
      </c>
      <c r="W147" s="184">
        <f t="shared" si="36"/>
        <v>0</v>
      </c>
      <c r="X147" s="187" t="str">
        <f t="shared" si="27"/>
        <v/>
      </c>
      <c r="Y147" s="231" t="str">
        <f t="shared" si="28"/>
        <v>氏名</v>
      </c>
      <c r="Z147" s="231" t="str">
        <f t="shared" si="37"/>
        <v>・</v>
      </c>
      <c r="AA147" s="231" t="str">
        <f t="shared" si="29"/>
        <v>年齢</v>
      </c>
      <c r="AB147" s="231" t="str">
        <f t="shared" si="38"/>
        <v>・</v>
      </c>
      <c r="AC147" s="231" t="str">
        <f t="shared" si="30"/>
        <v>学年</v>
      </c>
      <c r="AD147" s="231" t="str">
        <f t="shared" si="39"/>
        <v/>
      </c>
      <c r="AE147" s="231" t="str">
        <f t="shared" si="31"/>
        <v/>
      </c>
      <c r="AF147" s="231" t="str">
        <f t="shared" si="40"/>
        <v>が未記入です。</v>
      </c>
      <c r="AG147" s="231" t="str">
        <f t="shared" si="32"/>
        <v/>
      </c>
      <c r="AH147" s="231" t="str">
        <f t="shared" si="41"/>
        <v/>
      </c>
      <c r="AI147" s="231" t="str">
        <f t="shared" si="42"/>
        <v/>
      </c>
      <c r="AJ147" s="231" t="str">
        <f t="shared" si="43"/>
        <v/>
      </c>
      <c r="AK147" s="231" t="str">
        <f t="shared" si="33"/>
        <v/>
      </c>
    </row>
    <row r="148" spans="1:37" ht="25.5" customHeight="1">
      <c r="A148" s="178"/>
      <c r="B148" s="178"/>
      <c r="C148" s="222">
        <v>125</v>
      </c>
      <c r="D148" s="225"/>
      <c r="E148" s="223"/>
      <c r="F148" s="224"/>
      <c r="G148" s="343" t="s">
        <v>25</v>
      </c>
      <c r="H148" s="226" t="str">
        <f t="shared" si="23"/>
        <v/>
      </c>
      <c r="I148" s="226"/>
      <c r="J148" s="178"/>
      <c r="K148" s="178"/>
      <c r="L148" s="184"/>
      <c r="M148" s="184"/>
      <c r="N148" s="184"/>
      <c r="O148" s="184"/>
      <c r="P148" s="230" t="str">
        <f t="shared" si="34"/>
        <v/>
      </c>
      <c r="Q148" s="231" t="str">
        <f t="shared" si="35"/>
        <v/>
      </c>
      <c r="R148" s="231" t="str">
        <f t="shared" si="24"/>
        <v/>
      </c>
      <c r="S148" s="231" t="str">
        <f>IF(SUBSTITUTE(SUBSTITUTE($F148,"　","")," ","")="","",IFERROR(VLOOKUP($F148,$M$24:$M$44,1,FALSE),IFERROR(VLOOKUP(IF(AND(LEFT($F148,1)="小",NOT(SUM(COUNTIF($F148,{"*中*","*高*","*大*"})))),"小",IF(AND(LEFT($F148,1)="中",NOT(SUM(COUNTIF($F148,{"*小*","*高*","*大*"})))),"中",IF(AND(LEFT($F148,1)="高",NOT(SUM(COUNTIF($F148,{"*小*","*中*","*大*"})))),"高",IF(AND(LEFT($F148,1)="大",NOT(SUM(COUNTIF($F148,{"*小*","*中*","*高*"})))),"大","NG"))))&amp;MAX(TEXT(MID($F148,{1,2,3,4,5},{1;2;3;4;5;6;7;8;9;10;11;12;13;14;15}),"標準;;0;!0")*1),$M$24:$M$44,1,FALSE),"NG")))</f>
        <v/>
      </c>
      <c r="T148" s="231" t="str">
        <f t="shared" si="25"/>
        <v/>
      </c>
      <c r="U148" s="184">
        <f t="shared" si="26"/>
        <v>0</v>
      </c>
      <c r="V148" s="184">
        <f t="shared" si="44"/>
        <v>0</v>
      </c>
      <c r="W148" s="184">
        <f t="shared" si="36"/>
        <v>0</v>
      </c>
      <c r="X148" s="187" t="str">
        <f t="shared" si="27"/>
        <v/>
      </c>
      <c r="Y148" s="231" t="str">
        <f t="shared" si="28"/>
        <v>氏名</v>
      </c>
      <c r="Z148" s="231" t="str">
        <f t="shared" si="37"/>
        <v>・</v>
      </c>
      <c r="AA148" s="231" t="str">
        <f t="shared" si="29"/>
        <v>年齢</v>
      </c>
      <c r="AB148" s="231" t="str">
        <f t="shared" si="38"/>
        <v>・</v>
      </c>
      <c r="AC148" s="231" t="str">
        <f t="shared" si="30"/>
        <v>学年</v>
      </c>
      <c r="AD148" s="231" t="str">
        <f t="shared" si="39"/>
        <v/>
      </c>
      <c r="AE148" s="231" t="str">
        <f t="shared" si="31"/>
        <v/>
      </c>
      <c r="AF148" s="231" t="str">
        <f t="shared" si="40"/>
        <v>が未記入です。</v>
      </c>
      <c r="AG148" s="231" t="str">
        <f t="shared" si="32"/>
        <v/>
      </c>
      <c r="AH148" s="231" t="str">
        <f t="shared" si="41"/>
        <v/>
      </c>
      <c r="AI148" s="231" t="str">
        <f t="shared" si="42"/>
        <v/>
      </c>
      <c r="AJ148" s="231" t="str">
        <f t="shared" si="43"/>
        <v/>
      </c>
      <c r="AK148" s="231" t="str">
        <f t="shared" si="33"/>
        <v/>
      </c>
    </row>
    <row r="149" spans="1:37" ht="25.5" customHeight="1">
      <c r="A149" s="178"/>
      <c r="B149" s="178"/>
      <c r="C149" s="222">
        <v>126</v>
      </c>
      <c r="D149" s="225"/>
      <c r="E149" s="223"/>
      <c r="F149" s="224"/>
      <c r="G149" s="343" t="s">
        <v>25</v>
      </c>
      <c r="H149" s="226" t="str">
        <f t="shared" si="23"/>
        <v/>
      </c>
      <c r="I149" s="226"/>
      <c r="J149" s="178"/>
      <c r="K149" s="178"/>
      <c r="L149" s="184"/>
      <c r="M149" s="184"/>
      <c r="N149" s="184"/>
      <c r="O149" s="184"/>
      <c r="P149" s="230" t="str">
        <f t="shared" si="34"/>
        <v/>
      </c>
      <c r="Q149" s="231" t="str">
        <f t="shared" si="35"/>
        <v/>
      </c>
      <c r="R149" s="231" t="str">
        <f t="shared" si="24"/>
        <v/>
      </c>
      <c r="S149" s="231" t="str">
        <f>IF(SUBSTITUTE(SUBSTITUTE($F149,"　","")," ","")="","",IFERROR(VLOOKUP($F149,$M$24:$M$44,1,FALSE),IFERROR(VLOOKUP(IF(AND(LEFT($F149,1)="小",NOT(SUM(COUNTIF($F149,{"*中*","*高*","*大*"})))),"小",IF(AND(LEFT($F149,1)="中",NOT(SUM(COUNTIF($F149,{"*小*","*高*","*大*"})))),"中",IF(AND(LEFT($F149,1)="高",NOT(SUM(COUNTIF($F149,{"*小*","*中*","*大*"})))),"高",IF(AND(LEFT($F149,1)="大",NOT(SUM(COUNTIF($F149,{"*小*","*中*","*高*"})))),"大","NG"))))&amp;MAX(TEXT(MID($F149,{1,2,3,4,5},{1;2;3;4;5;6;7;8;9;10;11;12;13;14;15}),"標準;;0;!0")*1),$M$24:$M$44,1,FALSE),"NG")))</f>
        <v/>
      </c>
      <c r="T149" s="231" t="str">
        <f t="shared" si="25"/>
        <v/>
      </c>
      <c r="U149" s="184">
        <f t="shared" si="26"/>
        <v>0</v>
      </c>
      <c r="V149" s="184">
        <f t="shared" si="44"/>
        <v>0</v>
      </c>
      <c r="W149" s="184">
        <f t="shared" si="36"/>
        <v>0</v>
      </c>
      <c r="X149" s="187" t="str">
        <f t="shared" si="27"/>
        <v/>
      </c>
      <c r="Y149" s="231" t="str">
        <f t="shared" si="28"/>
        <v>氏名</v>
      </c>
      <c r="Z149" s="231" t="str">
        <f t="shared" si="37"/>
        <v>・</v>
      </c>
      <c r="AA149" s="231" t="str">
        <f t="shared" si="29"/>
        <v>年齢</v>
      </c>
      <c r="AB149" s="231" t="str">
        <f t="shared" si="38"/>
        <v>・</v>
      </c>
      <c r="AC149" s="231" t="str">
        <f t="shared" si="30"/>
        <v>学年</v>
      </c>
      <c r="AD149" s="231" t="str">
        <f t="shared" si="39"/>
        <v/>
      </c>
      <c r="AE149" s="231" t="str">
        <f t="shared" si="31"/>
        <v/>
      </c>
      <c r="AF149" s="231" t="str">
        <f t="shared" si="40"/>
        <v>が未記入です。</v>
      </c>
      <c r="AG149" s="231" t="str">
        <f t="shared" si="32"/>
        <v/>
      </c>
      <c r="AH149" s="231" t="str">
        <f t="shared" si="41"/>
        <v/>
      </c>
      <c r="AI149" s="231" t="str">
        <f t="shared" si="42"/>
        <v/>
      </c>
      <c r="AJ149" s="231" t="str">
        <f t="shared" si="43"/>
        <v/>
      </c>
      <c r="AK149" s="231" t="str">
        <f t="shared" si="33"/>
        <v/>
      </c>
    </row>
    <row r="150" spans="1:37" ht="25.5" customHeight="1">
      <c r="A150" s="178"/>
      <c r="B150" s="178"/>
      <c r="C150" s="222">
        <v>127</v>
      </c>
      <c r="D150" s="225"/>
      <c r="E150" s="223"/>
      <c r="F150" s="224"/>
      <c r="G150" s="343" t="s">
        <v>25</v>
      </c>
      <c r="H150" s="226" t="str">
        <f t="shared" si="23"/>
        <v/>
      </c>
      <c r="I150" s="226"/>
      <c r="J150" s="178"/>
      <c r="K150" s="178"/>
      <c r="L150" s="184"/>
      <c r="M150" s="184"/>
      <c r="N150" s="184"/>
      <c r="O150" s="184"/>
      <c r="P150" s="230" t="str">
        <f t="shared" si="34"/>
        <v/>
      </c>
      <c r="Q150" s="231" t="str">
        <f t="shared" si="35"/>
        <v/>
      </c>
      <c r="R150" s="231" t="str">
        <f t="shared" si="24"/>
        <v/>
      </c>
      <c r="S150" s="231" t="str">
        <f>IF(SUBSTITUTE(SUBSTITUTE($F150,"　","")," ","")="","",IFERROR(VLOOKUP($F150,$M$24:$M$44,1,FALSE),IFERROR(VLOOKUP(IF(AND(LEFT($F150,1)="小",NOT(SUM(COUNTIF($F150,{"*中*","*高*","*大*"})))),"小",IF(AND(LEFT($F150,1)="中",NOT(SUM(COUNTIF($F150,{"*小*","*高*","*大*"})))),"中",IF(AND(LEFT($F150,1)="高",NOT(SUM(COUNTIF($F150,{"*小*","*中*","*大*"})))),"高",IF(AND(LEFT($F150,1)="大",NOT(SUM(COUNTIF($F150,{"*小*","*中*","*高*"})))),"大","NG"))))&amp;MAX(TEXT(MID($F150,{1,2,3,4,5},{1;2;3;4;5;6;7;8;9;10;11;12;13;14;15}),"標準;;0;!0")*1),$M$24:$M$44,1,FALSE),"NG")))</f>
        <v/>
      </c>
      <c r="T150" s="231" t="str">
        <f t="shared" si="25"/>
        <v/>
      </c>
      <c r="U150" s="184">
        <f t="shared" si="26"/>
        <v>0</v>
      </c>
      <c r="V150" s="184">
        <f t="shared" si="44"/>
        <v>0</v>
      </c>
      <c r="W150" s="184">
        <f t="shared" si="36"/>
        <v>0</v>
      </c>
      <c r="X150" s="187" t="str">
        <f t="shared" si="27"/>
        <v/>
      </c>
      <c r="Y150" s="231" t="str">
        <f t="shared" si="28"/>
        <v>氏名</v>
      </c>
      <c r="Z150" s="231" t="str">
        <f t="shared" si="37"/>
        <v>・</v>
      </c>
      <c r="AA150" s="231" t="str">
        <f t="shared" si="29"/>
        <v>年齢</v>
      </c>
      <c r="AB150" s="231" t="str">
        <f t="shared" si="38"/>
        <v>・</v>
      </c>
      <c r="AC150" s="231" t="str">
        <f t="shared" si="30"/>
        <v>学年</v>
      </c>
      <c r="AD150" s="231" t="str">
        <f t="shared" si="39"/>
        <v/>
      </c>
      <c r="AE150" s="231" t="str">
        <f t="shared" si="31"/>
        <v/>
      </c>
      <c r="AF150" s="231" t="str">
        <f t="shared" si="40"/>
        <v>が未記入です。</v>
      </c>
      <c r="AG150" s="231" t="str">
        <f t="shared" si="32"/>
        <v/>
      </c>
      <c r="AH150" s="231" t="str">
        <f t="shared" si="41"/>
        <v/>
      </c>
      <c r="AI150" s="231" t="str">
        <f t="shared" si="42"/>
        <v/>
      </c>
      <c r="AJ150" s="231" t="str">
        <f t="shared" si="43"/>
        <v/>
      </c>
      <c r="AK150" s="231" t="str">
        <f t="shared" si="33"/>
        <v/>
      </c>
    </row>
    <row r="151" spans="1:37" ht="25.5" customHeight="1">
      <c r="A151" s="178"/>
      <c r="B151" s="178"/>
      <c r="C151" s="222">
        <v>128</v>
      </c>
      <c r="D151" s="225"/>
      <c r="E151" s="223"/>
      <c r="F151" s="224"/>
      <c r="G151" s="343" t="s">
        <v>25</v>
      </c>
      <c r="H151" s="226" t="str">
        <f t="shared" si="23"/>
        <v/>
      </c>
      <c r="I151" s="226"/>
      <c r="J151" s="178"/>
      <c r="K151" s="178"/>
      <c r="L151" s="184"/>
      <c r="M151" s="184"/>
      <c r="N151" s="184"/>
      <c r="O151" s="184"/>
      <c r="P151" s="230" t="str">
        <f t="shared" si="34"/>
        <v/>
      </c>
      <c r="Q151" s="231" t="str">
        <f t="shared" si="35"/>
        <v/>
      </c>
      <c r="R151" s="231" t="str">
        <f t="shared" si="24"/>
        <v/>
      </c>
      <c r="S151" s="231" t="str">
        <f>IF(SUBSTITUTE(SUBSTITUTE($F151,"　","")," ","")="","",IFERROR(VLOOKUP($F151,$M$24:$M$44,1,FALSE),IFERROR(VLOOKUP(IF(AND(LEFT($F151,1)="小",NOT(SUM(COUNTIF($F151,{"*中*","*高*","*大*"})))),"小",IF(AND(LEFT($F151,1)="中",NOT(SUM(COUNTIF($F151,{"*小*","*高*","*大*"})))),"中",IF(AND(LEFT($F151,1)="高",NOT(SUM(COUNTIF($F151,{"*小*","*中*","*大*"})))),"高",IF(AND(LEFT($F151,1)="大",NOT(SUM(COUNTIF($F151,{"*小*","*中*","*高*"})))),"大","NG"))))&amp;MAX(TEXT(MID($F151,{1,2,3,4,5},{1;2;3;4;5;6;7;8;9;10;11;12;13;14;15}),"標準;;0;!0")*1),$M$24:$M$44,1,FALSE),"NG")))</f>
        <v/>
      </c>
      <c r="T151" s="231" t="str">
        <f t="shared" si="25"/>
        <v/>
      </c>
      <c r="U151" s="184">
        <f t="shared" si="26"/>
        <v>0</v>
      </c>
      <c r="V151" s="184">
        <f t="shared" si="44"/>
        <v>0</v>
      </c>
      <c r="W151" s="184">
        <f t="shared" si="36"/>
        <v>0</v>
      </c>
      <c r="X151" s="187" t="str">
        <f t="shared" si="27"/>
        <v/>
      </c>
      <c r="Y151" s="231" t="str">
        <f t="shared" si="28"/>
        <v>氏名</v>
      </c>
      <c r="Z151" s="231" t="str">
        <f t="shared" si="37"/>
        <v>・</v>
      </c>
      <c r="AA151" s="231" t="str">
        <f t="shared" si="29"/>
        <v>年齢</v>
      </c>
      <c r="AB151" s="231" t="str">
        <f t="shared" si="38"/>
        <v>・</v>
      </c>
      <c r="AC151" s="231" t="str">
        <f t="shared" si="30"/>
        <v>学年</v>
      </c>
      <c r="AD151" s="231" t="str">
        <f t="shared" si="39"/>
        <v/>
      </c>
      <c r="AE151" s="231" t="str">
        <f t="shared" si="31"/>
        <v/>
      </c>
      <c r="AF151" s="231" t="str">
        <f t="shared" si="40"/>
        <v>が未記入です。</v>
      </c>
      <c r="AG151" s="231" t="str">
        <f t="shared" si="32"/>
        <v/>
      </c>
      <c r="AH151" s="231" t="str">
        <f t="shared" si="41"/>
        <v/>
      </c>
      <c r="AI151" s="231" t="str">
        <f t="shared" si="42"/>
        <v/>
      </c>
      <c r="AJ151" s="231" t="str">
        <f t="shared" si="43"/>
        <v/>
      </c>
      <c r="AK151" s="231" t="str">
        <f t="shared" si="33"/>
        <v/>
      </c>
    </row>
    <row r="152" spans="1:37" ht="25.5" customHeight="1">
      <c r="A152" s="178"/>
      <c r="B152" s="178"/>
      <c r="C152" s="222">
        <v>129</v>
      </c>
      <c r="D152" s="225"/>
      <c r="E152" s="223"/>
      <c r="F152" s="224"/>
      <c r="G152" s="343" t="s">
        <v>25</v>
      </c>
      <c r="H152" s="226" t="str">
        <f t="shared" ref="H152:H215" si="45">X152</f>
        <v/>
      </c>
      <c r="I152" s="226"/>
      <c r="J152" s="178"/>
      <c r="K152" s="178"/>
      <c r="L152" s="184"/>
      <c r="M152" s="184"/>
      <c r="N152" s="184"/>
      <c r="O152" s="184"/>
      <c r="P152" s="230" t="str">
        <f t="shared" si="34"/>
        <v/>
      </c>
      <c r="Q152" s="231" t="str">
        <f t="shared" si="35"/>
        <v/>
      </c>
      <c r="R152" s="231" t="str">
        <f t="shared" ref="R152:R215" si="46">IF(SUBSTITUTE(SUBSTITUTE(E152,"　","")," ","")="","",IF(ISNUMBER(E152),1,2))</f>
        <v/>
      </c>
      <c r="S152" s="231" t="str">
        <f>IF(SUBSTITUTE(SUBSTITUTE($F152,"　","")," ","")="","",IFERROR(VLOOKUP($F152,$M$24:$M$44,1,FALSE),IFERROR(VLOOKUP(IF(AND(LEFT($F152,1)="小",NOT(SUM(COUNTIF($F152,{"*中*","*高*","*大*"})))),"小",IF(AND(LEFT($F152,1)="中",NOT(SUM(COUNTIF($F152,{"*小*","*高*","*大*"})))),"中",IF(AND(LEFT($F152,1)="高",NOT(SUM(COUNTIF($F152,{"*小*","*中*","*大*"})))),"高",IF(AND(LEFT($F152,1)="大",NOT(SUM(COUNTIF($F152,{"*小*","*中*","*高*"})))),"大","NG"))))&amp;MAX(TEXT(MID($F152,{1,2,3,4,5},{1;2;3;4;5;6;7;8;9;10;11;12;13;14;15}),"標準;;0;!0")*1),$M$24:$M$44,1,FALSE),"NG")))</f>
        <v/>
      </c>
      <c r="T152" s="231" t="str">
        <f t="shared" ref="T152:T215" si="47">IF(OR($N$1=0,U152=0),"",IF(OR($N$4=3,$N$4=0,$N$4=""),IF(G152=$M$21,1,IF(G152=$N$21,2,0)),$N$4))</f>
        <v/>
      </c>
      <c r="U152" s="184">
        <f t="shared" ref="U152:U215" si="48">IF(AND(COUNTBLANK(Q152:S152)=3,OR($N$4=1,$N$4=2,$N$4="",AND(OR($N$4=3,$N$4=0),G152=$O$21))),0,1)</f>
        <v>0</v>
      </c>
      <c r="V152" s="184">
        <f t="shared" si="44"/>
        <v>0</v>
      </c>
      <c r="W152" s="184">
        <f t="shared" si="36"/>
        <v>0</v>
      </c>
      <c r="X152" s="187" t="str">
        <f t="shared" ref="X152:X215" si="49">IF(V152=1,$V$22,IF(OR(R152=2,S152="NG"),CONCATENATE(AG152,AH152,AI152,AJ152,AK152),IF(U152=0,"",CONCATENATE(Y152,Z152,AA152,AB152,AC152,AD152,AE152,AF152))))</f>
        <v/>
      </c>
      <c r="Y152" s="231" t="str">
        <f t="shared" ref="Y152:Y215" si="50">IF(Q152="",$D$23,"")</f>
        <v>氏名</v>
      </c>
      <c r="Z152" s="231" t="str">
        <f t="shared" si="37"/>
        <v>・</v>
      </c>
      <c r="AA152" s="231" t="str">
        <f t="shared" ref="AA152:AA215" si="51">IF(R152="",$E$23,"")</f>
        <v>年齢</v>
      </c>
      <c r="AB152" s="231" t="str">
        <f t="shared" si="38"/>
        <v>・</v>
      </c>
      <c r="AC152" s="231" t="str">
        <f t="shared" ref="AC152:AC215" si="52">IF(S152="",$F$23,"")</f>
        <v>学年</v>
      </c>
      <c r="AD152" s="231" t="str">
        <f t="shared" si="39"/>
        <v/>
      </c>
      <c r="AE152" s="231" t="str">
        <f t="shared" ref="AE152:AE215" si="53">IF(AND($N$1=1,OR($G$3=$O$3,$G$3=$P$3),OR(G152="",G152=$O$21)),"プログラム掲載の有無","")</f>
        <v/>
      </c>
      <c r="AF152" s="231" t="str">
        <f t="shared" si="40"/>
        <v>が未記入です。</v>
      </c>
      <c r="AG152" s="231" t="str">
        <f t="shared" ref="AG152:AG215" si="54">IF(R152=2,$E$23,"")</f>
        <v/>
      </c>
      <c r="AH152" s="231" t="str">
        <f t="shared" si="41"/>
        <v/>
      </c>
      <c r="AI152" s="231" t="str">
        <f t="shared" si="42"/>
        <v/>
      </c>
      <c r="AJ152" s="231" t="str">
        <f t="shared" si="43"/>
        <v/>
      </c>
      <c r="AK152" s="231" t="str">
        <f t="shared" ref="AK152:AK215" si="55">IF(AND(AG152&lt;&gt;"",AI152=""),$AK$22,IF(AND(AG152="",AI152&lt;&gt;""),$AK$23,""))</f>
        <v/>
      </c>
    </row>
    <row r="153" spans="1:37" ht="25.5" customHeight="1">
      <c r="A153" s="178"/>
      <c r="B153" s="178"/>
      <c r="C153" s="222">
        <v>130</v>
      </c>
      <c r="D153" s="225"/>
      <c r="E153" s="223"/>
      <c r="F153" s="224"/>
      <c r="G153" s="343" t="s">
        <v>25</v>
      </c>
      <c r="H153" s="226" t="str">
        <f t="shared" si="45"/>
        <v/>
      </c>
      <c r="I153" s="226"/>
      <c r="J153" s="178"/>
      <c r="K153" s="178"/>
      <c r="L153" s="184"/>
      <c r="M153" s="184"/>
      <c r="N153" s="184"/>
      <c r="O153" s="184"/>
      <c r="P153" s="230" t="str">
        <f t="shared" ref="P153:P216" si="56">TRIM(SUBSTITUTE(D153," ","　"))</f>
        <v/>
      </c>
      <c r="Q153" s="231" t="str">
        <f t="shared" ref="Q153:Q216" si="57">IF(P153="","",1)</f>
        <v/>
      </c>
      <c r="R153" s="231" t="str">
        <f t="shared" si="46"/>
        <v/>
      </c>
      <c r="S153" s="231" t="str">
        <f>IF(SUBSTITUTE(SUBSTITUTE($F153,"　","")," ","")="","",IFERROR(VLOOKUP($F153,$M$24:$M$44,1,FALSE),IFERROR(VLOOKUP(IF(AND(LEFT($F153,1)="小",NOT(SUM(COUNTIF($F153,{"*中*","*高*","*大*"})))),"小",IF(AND(LEFT($F153,1)="中",NOT(SUM(COUNTIF($F153,{"*小*","*高*","*大*"})))),"中",IF(AND(LEFT($F153,1)="高",NOT(SUM(COUNTIF($F153,{"*小*","*中*","*大*"})))),"高",IF(AND(LEFT($F153,1)="大",NOT(SUM(COUNTIF($F153,{"*小*","*中*","*高*"})))),"大","NG"))))&amp;MAX(TEXT(MID($F153,{1,2,3,4,5},{1;2;3;4;5;6;7;8;9;10;11;12;13;14;15}),"標準;;0;!0")*1),$M$24:$M$44,1,FALSE),"NG")))</f>
        <v/>
      </c>
      <c r="T153" s="231" t="str">
        <f t="shared" si="47"/>
        <v/>
      </c>
      <c r="U153" s="184">
        <f t="shared" si="48"/>
        <v>0</v>
      </c>
      <c r="V153" s="184">
        <f t="shared" si="44"/>
        <v>0</v>
      </c>
      <c r="W153" s="184">
        <f t="shared" ref="W153:W216" si="58">IF(AND(U153=1,OR(Q153&lt;&gt;1,R153&lt;&gt;1,S153="",S153="NG",T153=0)),1,0)</f>
        <v>0</v>
      </c>
      <c r="X153" s="187" t="str">
        <f t="shared" si="49"/>
        <v/>
      </c>
      <c r="Y153" s="231" t="str">
        <f t="shared" si="50"/>
        <v>氏名</v>
      </c>
      <c r="Z153" s="231" t="str">
        <f t="shared" ref="Z153:Z216" si="59">IF(OR(Y153="",AND(AA153="",AC153="",AE153="")),"","・")</f>
        <v>・</v>
      </c>
      <c r="AA153" s="231" t="str">
        <f t="shared" si="51"/>
        <v>年齢</v>
      </c>
      <c r="AB153" s="231" t="str">
        <f t="shared" ref="AB153:AB216" si="60">IF(OR(AA153="",AND(AC153="",AE153="")),"","・")</f>
        <v>・</v>
      </c>
      <c r="AC153" s="231" t="str">
        <f t="shared" si="52"/>
        <v>学年</v>
      </c>
      <c r="AD153" s="231" t="str">
        <f t="shared" ref="AD153:AD216" si="61">IF(OR(AC153="",AE153=""),"","・")</f>
        <v/>
      </c>
      <c r="AE153" s="231" t="str">
        <f t="shared" si="53"/>
        <v/>
      </c>
      <c r="AF153" s="231" t="str">
        <f t="shared" ref="AF153:AF216" si="62">IF(COUNTBLANK(Y153:AE153)=7,"","が未記入です。")</f>
        <v>が未記入です。</v>
      </c>
      <c r="AG153" s="231" t="str">
        <f t="shared" si="54"/>
        <v/>
      </c>
      <c r="AH153" s="231" t="str">
        <f t="shared" ref="AH153:AH216" si="63">IF(OR(AG153="",AI153=""),"","・")</f>
        <v/>
      </c>
      <c r="AI153" s="231" t="str">
        <f t="shared" ref="AI153:AI216" si="64">IF(S153="NG",$F$23,"")</f>
        <v/>
      </c>
      <c r="AJ153" s="231" t="str">
        <f t="shared" ref="AJ153:AJ216" si="65">IF(COUNTBLANK(AG153:AI153)=3,"","が判別できません。")</f>
        <v/>
      </c>
      <c r="AK153" s="231" t="str">
        <f t="shared" si="55"/>
        <v/>
      </c>
    </row>
    <row r="154" spans="1:37" ht="25.5" customHeight="1">
      <c r="A154" s="178"/>
      <c r="B154" s="178"/>
      <c r="C154" s="222">
        <v>131</v>
      </c>
      <c r="D154" s="225"/>
      <c r="E154" s="223"/>
      <c r="F154" s="224"/>
      <c r="G154" s="343" t="s">
        <v>25</v>
      </c>
      <c r="H154" s="226" t="str">
        <f t="shared" si="45"/>
        <v/>
      </c>
      <c r="I154" s="226"/>
      <c r="J154" s="178"/>
      <c r="K154" s="178"/>
      <c r="L154" s="184"/>
      <c r="M154" s="184"/>
      <c r="N154" s="184"/>
      <c r="O154" s="184"/>
      <c r="P154" s="230" t="str">
        <f t="shared" si="56"/>
        <v/>
      </c>
      <c r="Q154" s="231" t="str">
        <f t="shared" si="57"/>
        <v/>
      </c>
      <c r="R154" s="231" t="str">
        <f t="shared" si="46"/>
        <v/>
      </c>
      <c r="S154" s="231" t="str">
        <f>IF(SUBSTITUTE(SUBSTITUTE($F154,"　","")," ","")="","",IFERROR(VLOOKUP($F154,$M$24:$M$44,1,FALSE),IFERROR(VLOOKUP(IF(AND(LEFT($F154,1)="小",NOT(SUM(COUNTIF($F154,{"*中*","*高*","*大*"})))),"小",IF(AND(LEFT($F154,1)="中",NOT(SUM(COUNTIF($F154,{"*小*","*高*","*大*"})))),"中",IF(AND(LEFT($F154,1)="高",NOT(SUM(COUNTIF($F154,{"*小*","*中*","*大*"})))),"高",IF(AND(LEFT($F154,1)="大",NOT(SUM(COUNTIF($F154,{"*小*","*中*","*高*"})))),"大","NG"))))&amp;MAX(TEXT(MID($F154,{1,2,3,4,5},{1;2;3;4;5;6;7;8;9;10;11;12;13;14;15}),"標準;;0;!0")*1),$M$24:$M$44,1,FALSE),"NG")))</f>
        <v/>
      </c>
      <c r="T154" s="231" t="str">
        <f t="shared" si="47"/>
        <v/>
      </c>
      <c r="U154" s="184">
        <f t="shared" si="48"/>
        <v>0</v>
      </c>
      <c r="V154" s="184">
        <f t="shared" ref="V154:V217" si="66">IF(AND(U154=1,U153=0),1,0)</f>
        <v>0</v>
      </c>
      <c r="W154" s="184">
        <f t="shared" si="58"/>
        <v>0</v>
      </c>
      <c r="X154" s="187" t="str">
        <f t="shared" si="49"/>
        <v/>
      </c>
      <c r="Y154" s="231" t="str">
        <f t="shared" si="50"/>
        <v>氏名</v>
      </c>
      <c r="Z154" s="231" t="str">
        <f t="shared" si="59"/>
        <v>・</v>
      </c>
      <c r="AA154" s="231" t="str">
        <f t="shared" si="51"/>
        <v>年齢</v>
      </c>
      <c r="AB154" s="231" t="str">
        <f t="shared" si="60"/>
        <v>・</v>
      </c>
      <c r="AC154" s="231" t="str">
        <f t="shared" si="52"/>
        <v>学年</v>
      </c>
      <c r="AD154" s="231" t="str">
        <f t="shared" si="61"/>
        <v/>
      </c>
      <c r="AE154" s="231" t="str">
        <f t="shared" si="53"/>
        <v/>
      </c>
      <c r="AF154" s="231" t="str">
        <f t="shared" si="62"/>
        <v>が未記入です。</v>
      </c>
      <c r="AG154" s="231" t="str">
        <f t="shared" si="54"/>
        <v/>
      </c>
      <c r="AH154" s="231" t="str">
        <f t="shared" si="63"/>
        <v/>
      </c>
      <c r="AI154" s="231" t="str">
        <f t="shared" si="64"/>
        <v/>
      </c>
      <c r="AJ154" s="231" t="str">
        <f t="shared" si="65"/>
        <v/>
      </c>
      <c r="AK154" s="231" t="str">
        <f t="shared" si="55"/>
        <v/>
      </c>
    </row>
    <row r="155" spans="1:37" ht="25.5" customHeight="1">
      <c r="A155" s="178"/>
      <c r="B155" s="178"/>
      <c r="C155" s="222">
        <v>132</v>
      </c>
      <c r="D155" s="225"/>
      <c r="E155" s="223"/>
      <c r="F155" s="224"/>
      <c r="G155" s="343" t="s">
        <v>25</v>
      </c>
      <c r="H155" s="226" t="str">
        <f t="shared" si="45"/>
        <v/>
      </c>
      <c r="I155" s="226"/>
      <c r="J155" s="178"/>
      <c r="K155" s="178"/>
      <c r="L155" s="184"/>
      <c r="M155" s="184"/>
      <c r="N155" s="184"/>
      <c r="O155" s="184"/>
      <c r="P155" s="230" t="str">
        <f t="shared" si="56"/>
        <v/>
      </c>
      <c r="Q155" s="231" t="str">
        <f t="shared" si="57"/>
        <v/>
      </c>
      <c r="R155" s="231" t="str">
        <f t="shared" si="46"/>
        <v/>
      </c>
      <c r="S155" s="231" t="str">
        <f>IF(SUBSTITUTE(SUBSTITUTE($F155,"　","")," ","")="","",IFERROR(VLOOKUP($F155,$M$24:$M$44,1,FALSE),IFERROR(VLOOKUP(IF(AND(LEFT($F155,1)="小",NOT(SUM(COUNTIF($F155,{"*中*","*高*","*大*"})))),"小",IF(AND(LEFT($F155,1)="中",NOT(SUM(COUNTIF($F155,{"*小*","*高*","*大*"})))),"中",IF(AND(LEFT($F155,1)="高",NOT(SUM(COUNTIF($F155,{"*小*","*中*","*大*"})))),"高",IF(AND(LEFT($F155,1)="大",NOT(SUM(COUNTIF($F155,{"*小*","*中*","*高*"})))),"大","NG"))))&amp;MAX(TEXT(MID($F155,{1,2,3,4,5},{1;2;3;4;5;6;7;8;9;10;11;12;13;14;15}),"標準;;0;!0")*1),$M$24:$M$44,1,FALSE),"NG")))</f>
        <v/>
      </c>
      <c r="T155" s="231" t="str">
        <f t="shared" si="47"/>
        <v/>
      </c>
      <c r="U155" s="184">
        <f t="shared" si="48"/>
        <v>0</v>
      </c>
      <c r="V155" s="184">
        <f t="shared" si="66"/>
        <v>0</v>
      </c>
      <c r="W155" s="184">
        <f t="shared" si="58"/>
        <v>0</v>
      </c>
      <c r="X155" s="187" t="str">
        <f t="shared" si="49"/>
        <v/>
      </c>
      <c r="Y155" s="231" t="str">
        <f t="shared" si="50"/>
        <v>氏名</v>
      </c>
      <c r="Z155" s="231" t="str">
        <f t="shared" si="59"/>
        <v>・</v>
      </c>
      <c r="AA155" s="231" t="str">
        <f t="shared" si="51"/>
        <v>年齢</v>
      </c>
      <c r="AB155" s="231" t="str">
        <f t="shared" si="60"/>
        <v>・</v>
      </c>
      <c r="AC155" s="231" t="str">
        <f t="shared" si="52"/>
        <v>学年</v>
      </c>
      <c r="AD155" s="231" t="str">
        <f t="shared" si="61"/>
        <v/>
      </c>
      <c r="AE155" s="231" t="str">
        <f t="shared" si="53"/>
        <v/>
      </c>
      <c r="AF155" s="231" t="str">
        <f t="shared" si="62"/>
        <v>が未記入です。</v>
      </c>
      <c r="AG155" s="231" t="str">
        <f t="shared" si="54"/>
        <v/>
      </c>
      <c r="AH155" s="231" t="str">
        <f t="shared" si="63"/>
        <v/>
      </c>
      <c r="AI155" s="231" t="str">
        <f t="shared" si="64"/>
        <v/>
      </c>
      <c r="AJ155" s="231" t="str">
        <f t="shared" si="65"/>
        <v/>
      </c>
      <c r="AK155" s="231" t="str">
        <f t="shared" si="55"/>
        <v/>
      </c>
    </row>
    <row r="156" spans="1:37" ht="25.5" customHeight="1">
      <c r="A156" s="178"/>
      <c r="B156" s="178"/>
      <c r="C156" s="222">
        <v>133</v>
      </c>
      <c r="D156" s="225"/>
      <c r="E156" s="223"/>
      <c r="F156" s="224"/>
      <c r="G156" s="343" t="s">
        <v>25</v>
      </c>
      <c r="H156" s="226" t="str">
        <f t="shared" si="45"/>
        <v/>
      </c>
      <c r="I156" s="226"/>
      <c r="J156" s="178"/>
      <c r="K156" s="178"/>
      <c r="L156" s="184"/>
      <c r="M156" s="184"/>
      <c r="N156" s="184"/>
      <c r="O156" s="184"/>
      <c r="P156" s="230" t="str">
        <f t="shared" si="56"/>
        <v/>
      </c>
      <c r="Q156" s="231" t="str">
        <f t="shared" si="57"/>
        <v/>
      </c>
      <c r="R156" s="231" t="str">
        <f t="shared" si="46"/>
        <v/>
      </c>
      <c r="S156" s="231" t="str">
        <f>IF(SUBSTITUTE(SUBSTITUTE($F156,"　","")," ","")="","",IFERROR(VLOOKUP($F156,$M$24:$M$44,1,FALSE),IFERROR(VLOOKUP(IF(AND(LEFT($F156,1)="小",NOT(SUM(COUNTIF($F156,{"*中*","*高*","*大*"})))),"小",IF(AND(LEFT($F156,1)="中",NOT(SUM(COUNTIF($F156,{"*小*","*高*","*大*"})))),"中",IF(AND(LEFT($F156,1)="高",NOT(SUM(COUNTIF($F156,{"*小*","*中*","*大*"})))),"高",IF(AND(LEFT($F156,1)="大",NOT(SUM(COUNTIF($F156,{"*小*","*中*","*高*"})))),"大","NG"))))&amp;MAX(TEXT(MID($F156,{1,2,3,4,5},{1;2;3;4;5;6;7;8;9;10;11;12;13;14;15}),"標準;;0;!0")*1),$M$24:$M$44,1,FALSE),"NG")))</f>
        <v/>
      </c>
      <c r="T156" s="231" t="str">
        <f t="shared" si="47"/>
        <v/>
      </c>
      <c r="U156" s="184">
        <f t="shared" si="48"/>
        <v>0</v>
      </c>
      <c r="V156" s="184">
        <f t="shared" si="66"/>
        <v>0</v>
      </c>
      <c r="W156" s="184">
        <f t="shared" si="58"/>
        <v>0</v>
      </c>
      <c r="X156" s="187" t="str">
        <f t="shared" si="49"/>
        <v/>
      </c>
      <c r="Y156" s="231" t="str">
        <f t="shared" si="50"/>
        <v>氏名</v>
      </c>
      <c r="Z156" s="231" t="str">
        <f t="shared" si="59"/>
        <v>・</v>
      </c>
      <c r="AA156" s="231" t="str">
        <f t="shared" si="51"/>
        <v>年齢</v>
      </c>
      <c r="AB156" s="231" t="str">
        <f t="shared" si="60"/>
        <v>・</v>
      </c>
      <c r="AC156" s="231" t="str">
        <f t="shared" si="52"/>
        <v>学年</v>
      </c>
      <c r="AD156" s="231" t="str">
        <f t="shared" si="61"/>
        <v/>
      </c>
      <c r="AE156" s="231" t="str">
        <f t="shared" si="53"/>
        <v/>
      </c>
      <c r="AF156" s="231" t="str">
        <f t="shared" si="62"/>
        <v>が未記入です。</v>
      </c>
      <c r="AG156" s="231" t="str">
        <f t="shared" si="54"/>
        <v/>
      </c>
      <c r="AH156" s="231" t="str">
        <f t="shared" si="63"/>
        <v/>
      </c>
      <c r="AI156" s="231" t="str">
        <f t="shared" si="64"/>
        <v/>
      </c>
      <c r="AJ156" s="231" t="str">
        <f t="shared" si="65"/>
        <v/>
      </c>
      <c r="AK156" s="231" t="str">
        <f t="shared" si="55"/>
        <v/>
      </c>
    </row>
    <row r="157" spans="1:37" ht="25.5" customHeight="1">
      <c r="A157" s="178"/>
      <c r="B157" s="178"/>
      <c r="C157" s="222">
        <v>134</v>
      </c>
      <c r="D157" s="225"/>
      <c r="E157" s="223"/>
      <c r="F157" s="224"/>
      <c r="G157" s="343" t="s">
        <v>25</v>
      </c>
      <c r="H157" s="226" t="str">
        <f t="shared" si="45"/>
        <v/>
      </c>
      <c r="I157" s="226"/>
      <c r="J157" s="178"/>
      <c r="K157" s="178"/>
      <c r="L157" s="184"/>
      <c r="M157" s="184"/>
      <c r="N157" s="184"/>
      <c r="O157" s="184"/>
      <c r="P157" s="230" t="str">
        <f t="shared" si="56"/>
        <v/>
      </c>
      <c r="Q157" s="231" t="str">
        <f t="shared" si="57"/>
        <v/>
      </c>
      <c r="R157" s="231" t="str">
        <f t="shared" si="46"/>
        <v/>
      </c>
      <c r="S157" s="231" t="str">
        <f>IF(SUBSTITUTE(SUBSTITUTE($F157,"　","")," ","")="","",IFERROR(VLOOKUP($F157,$M$24:$M$44,1,FALSE),IFERROR(VLOOKUP(IF(AND(LEFT($F157,1)="小",NOT(SUM(COUNTIF($F157,{"*中*","*高*","*大*"})))),"小",IF(AND(LEFT($F157,1)="中",NOT(SUM(COUNTIF($F157,{"*小*","*高*","*大*"})))),"中",IF(AND(LEFT($F157,1)="高",NOT(SUM(COUNTIF($F157,{"*小*","*中*","*大*"})))),"高",IF(AND(LEFT($F157,1)="大",NOT(SUM(COUNTIF($F157,{"*小*","*中*","*高*"})))),"大","NG"))))&amp;MAX(TEXT(MID($F157,{1,2,3,4,5},{1;2;3;4;5;6;7;8;9;10;11;12;13;14;15}),"標準;;0;!0")*1),$M$24:$M$44,1,FALSE),"NG")))</f>
        <v/>
      </c>
      <c r="T157" s="231" t="str">
        <f t="shared" si="47"/>
        <v/>
      </c>
      <c r="U157" s="184">
        <f t="shared" si="48"/>
        <v>0</v>
      </c>
      <c r="V157" s="184">
        <f t="shared" si="66"/>
        <v>0</v>
      </c>
      <c r="W157" s="184">
        <f t="shared" si="58"/>
        <v>0</v>
      </c>
      <c r="X157" s="187" t="str">
        <f t="shared" si="49"/>
        <v/>
      </c>
      <c r="Y157" s="231" t="str">
        <f t="shared" si="50"/>
        <v>氏名</v>
      </c>
      <c r="Z157" s="231" t="str">
        <f t="shared" si="59"/>
        <v>・</v>
      </c>
      <c r="AA157" s="231" t="str">
        <f t="shared" si="51"/>
        <v>年齢</v>
      </c>
      <c r="AB157" s="231" t="str">
        <f t="shared" si="60"/>
        <v>・</v>
      </c>
      <c r="AC157" s="231" t="str">
        <f t="shared" si="52"/>
        <v>学年</v>
      </c>
      <c r="AD157" s="231" t="str">
        <f t="shared" si="61"/>
        <v/>
      </c>
      <c r="AE157" s="231" t="str">
        <f t="shared" si="53"/>
        <v/>
      </c>
      <c r="AF157" s="231" t="str">
        <f t="shared" si="62"/>
        <v>が未記入です。</v>
      </c>
      <c r="AG157" s="231" t="str">
        <f t="shared" si="54"/>
        <v/>
      </c>
      <c r="AH157" s="231" t="str">
        <f t="shared" si="63"/>
        <v/>
      </c>
      <c r="AI157" s="231" t="str">
        <f t="shared" si="64"/>
        <v/>
      </c>
      <c r="AJ157" s="231" t="str">
        <f t="shared" si="65"/>
        <v/>
      </c>
      <c r="AK157" s="231" t="str">
        <f t="shared" si="55"/>
        <v/>
      </c>
    </row>
    <row r="158" spans="1:37" ht="25.5" customHeight="1">
      <c r="A158" s="178"/>
      <c r="B158" s="178"/>
      <c r="C158" s="222">
        <v>135</v>
      </c>
      <c r="D158" s="225"/>
      <c r="E158" s="223"/>
      <c r="F158" s="224"/>
      <c r="G158" s="343" t="s">
        <v>25</v>
      </c>
      <c r="H158" s="226" t="str">
        <f t="shared" si="45"/>
        <v/>
      </c>
      <c r="I158" s="226"/>
      <c r="J158" s="178"/>
      <c r="K158" s="178"/>
      <c r="L158" s="184"/>
      <c r="M158" s="184"/>
      <c r="N158" s="184"/>
      <c r="O158" s="184"/>
      <c r="P158" s="230" t="str">
        <f t="shared" si="56"/>
        <v/>
      </c>
      <c r="Q158" s="231" t="str">
        <f t="shared" si="57"/>
        <v/>
      </c>
      <c r="R158" s="231" t="str">
        <f t="shared" si="46"/>
        <v/>
      </c>
      <c r="S158" s="231" t="str">
        <f>IF(SUBSTITUTE(SUBSTITUTE($F158,"　","")," ","")="","",IFERROR(VLOOKUP($F158,$M$24:$M$44,1,FALSE),IFERROR(VLOOKUP(IF(AND(LEFT($F158,1)="小",NOT(SUM(COUNTIF($F158,{"*中*","*高*","*大*"})))),"小",IF(AND(LEFT($F158,1)="中",NOT(SUM(COUNTIF($F158,{"*小*","*高*","*大*"})))),"中",IF(AND(LEFT($F158,1)="高",NOT(SUM(COUNTIF($F158,{"*小*","*中*","*大*"})))),"高",IF(AND(LEFT($F158,1)="大",NOT(SUM(COUNTIF($F158,{"*小*","*中*","*高*"})))),"大","NG"))))&amp;MAX(TEXT(MID($F158,{1,2,3,4,5},{1;2;3;4;5;6;7;8;9;10;11;12;13;14;15}),"標準;;0;!0")*1),$M$24:$M$44,1,FALSE),"NG")))</f>
        <v/>
      </c>
      <c r="T158" s="231" t="str">
        <f t="shared" si="47"/>
        <v/>
      </c>
      <c r="U158" s="184">
        <f t="shared" si="48"/>
        <v>0</v>
      </c>
      <c r="V158" s="184">
        <f t="shared" si="66"/>
        <v>0</v>
      </c>
      <c r="W158" s="184">
        <f t="shared" si="58"/>
        <v>0</v>
      </c>
      <c r="X158" s="187" t="str">
        <f t="shared" si="49"/>
        <v/>
      </c>
      <c r="Y158" s="231" t="str">
        <f t="shared" si="50"/>
        <v>氏名</v>
      </c>
      <c r="Z158" s="231" t="str">
        <f t="shared" si="59"/>
        <v>・</v>
      </c>
      <c r="AA158" s="231" t="str">
        <f t="shared" si="51"/>
        <v>年齢</v>
      </c>
      <c r="AB158" s="231" t="str">
        <f t="shared" si="60"/>
        <v>・</v>
      </c>
      <c r="AC158" s="231" t="str">
        <f t="shared" si="52"/>
        <v>学年</v>
      </c>
      <c r="AD158" s="231" t="str">
        <f t="shared" si="61"/>
        <v/>
      </c>
      <c r="AE158" s="231" t="str">
        <f t="shared" si="53"/>
        <v/>
      </c>
      <c r="AF158" s="231" t="str">
        <f t="shared" si="62"/>
        <v>が未記入です。</v>
      </c>
      <c r="AG158" s="231" t="str">
        <f t="shared" si="54"/>
        <v/>
      </c>
      <c r="AH158" s="231" t="str">
        <f t="shared" si="63"/>
        <v/>
      </c>
      <c r="AI158" s="231" t="str">
        <f t="shared" si="64"/>
        <v/>
      </c>
      <c r="AJ158" s="231" t="str">
        <f t="shared" si="65"/>
        <v/>
      </c>
      <c r="AK158" s="231" t="str">
        <f t="shared" si="55"/>
        <v/>
      </c>
    </row>
    <row r="159" spans="1:37" ht="25.5" customHeight="1">
      <c r="A159" s="178"/>
      <c r="B159" s="178"/>
      <c r="C159" s="222">
        <v>136</v>
      </c>
      <c r="D159" s="225"/>
      <c r="E159" s="223"/>
      <c r="F159" s="224"/>
      <c r="G159" s="343" t="s">
        <v>25</v>
      </c>
      <c r="H159" s="226" t="str">
        <f t="shared" si="45"/>
        <v/>
      </c>
      <c r="I159" s="226"/>
      <c r="J159" s="178"/>
      <c r="K159" s="178"/>
      <c r="L159" s="184"/>
      <c r="M159" s="184"/>
      <c r="N159" s="184"/>
      <c r="O159" s="184"/>
      <c r="P159" s="230" t="str">
        <f t="shared" si="56"/>
        <v/>
      </c>
      <c r="Q159" s="231" t="str">
        <f t="shared" si="57"/>
        <v/>
      </c>
      <c r="R159" s="231" t="str">
        <f t="shared" si="46"/>
        <v/>
      </c>
      <c r="S159" s="231" t="str">
        <f>IF(SUBSTITUTE(SUBSTITUTE($F159,"　","")," ","")="","",IFERROR(VLOOKUP($F159,$M$24:$M$44,1,FALSE),IFERROR(VLOOKUP(IF(AND(LEFT($F159,1)="小",NOT(SUM(COUNTIF($F159,{"*中*","*高*","*大*"})))),"小",IF(AND(LEFT($F159,1)="中",NOT(SUM(COUNTIF($F159,{"*小*","*高*","*大*"})))),"中",IF(AND(LEFT($F159,1)="高",NOT(SUM(COUNTIF($F159,{"*小*","*中*","*大*"})))),"高",IF(AND(LEFT($F159,1)="大",NOT(SUM(COUNTIF($F159,{"*小*","*中*","*高*"})))),"大","NG"))))&amp;MAX(TEXT(MID($F159,{1,2,3,4,5},{1;2;3;4;5;6;7;8;9;10;11;12;13;14;15}),"標準;;0;!0")*1),$M$24:$M$44,1,FALSE),"NG")))</f>
        <v/>
      </c>
      <c r="T159" s="231" t="str">
        <f t="shared" si="47"/>
        <v/>
      </c>
      <c r="U159" s="184">
        <f t="shared" si="48"/>
        <v>0</v>
      </c>
      <c r="V159" s="184">
        <f t="shared" si="66"/>
        <v>0</v>
      </c>
      <c r="W159" s="184">
        <f t="shared" si="58"/>
        <v>0</v>
      </c>
      <c r="X159" s="187" t="str">
        <f t="shared" si="49"/>
        <v/>
      </c>
      <c r="Y159" s="231" t="str">
        <f t="shared" si="50"/>
        <v>氏名</v>
      </c>
      <c r="Z159" s="231" t="str">
        <f t="shared" si="59"/>
        <v>・</v>
      </c>
      <c r="AA159" s="231" t="str">
        <f t="shared" si="51"/>
        <v>年齢</v>
      </c>
      <c r="AB159" s="231" t="str">
        <f t="shared" si="60"/>
        <v>・</v>
      </c>
      <c r="AC159" s="231" t="str">
        <f t="shared" si="52"/>
        <v>学年</v>
      </c>
      <c r="AD159" s="231" t="str">
        <f t="shared" si="61"/>
        <v/>
      </c>
      <c r="AE159" s="231" t="str">
        <f t="shared" si="53"/>
        <v/>
      </c>
      <c r="AF159" s="231" t="str">
        <f t="shared" si="62"/>
        <v>が未記入です。</v>
      </c>
      <c r="AG159" s="231" t="str">
        <f t="shared" si="54"/>
        <v/>
      </c>
      <c r="AH159" s="231" t="str">
        <f t="shared" si="63"/>
        <v/>
      </c>
      <c r="AI159" s="231" t="str">
        <f t="shared" si="64"/>
        <v/>
      </c>
      <c r="AJ159" s="231" t="str">
        <f t="shared" si="65"/>
        <v/>
      </c>
      <c r="AK159" s="231" t="str">
        <f t="shared" si="55"/>
        <v/>
      </c>
    </row>
    <row r="160" spans="1:37" ht="25.5" customHeight="1">
      <c r="A160" s="178"/>
      <c r="B160" s="178"/>
      <c r="C160" s="222">
        <v>137</v>
      </c>
      <c r="D160" s="225"/>
      <c r="E160" s="223"/>
      <c r="F160" s="224"/>
      <c r="G160" s="343" t="s">
        <v>25</v>
      </c>
      <c r="H160" s="226" t="str">
        <f t="shared" si="45"/>
        <v/>
      </c>
      <c r="I160" s="226"/>
      <c r="J160" s="178"/>
      <c r="K160" s="178"/>
      <c r="L160" s="184"/>
      <c r="M160" s="184"/>
      <c r="N160" s="184"/>
      <c r="O160" s="184"/>
      <c r="P160" s="230" t="str">
        <f t="shared" si="56"/>
        <v/>
      </c>
      <c r="Q160" s="231" t="str">
        <f t="shared" si="57"/>
        <v/>
      </c>
      <c r="R160" s="231" t="str">
        <f t="shared" si="46"/>
        <v/>
      </c>
      <c r="S160" s="231" t="str">
        <f>IF(SUBSTITUTE(SUBSTITUTE($F160,"　","")," ","")="","",IFERROR(VLOOKUP($F160,$M$24:$M$44,1,FALSE),IFERROR(VLOOKUP(IF(AND(LEFT($F160,1)="小",NOT(SUM(COUNTIF($F160,{"*中*","*高*","*大*"})))),"小",IF(AND(LEFT($F160,1)="中",NOT(SUM(COUNTIF($F160,{"*小*","*高*","*大*"})))),"中",IF(AND(LEFT($F160,1)="高",NOT(SUM(COUNTIF($F160,{"*小*","*中*","*大*"})))),"高",IF(AND(LEFT($F160,1)="大",NOT(SUM(COUNTIF($F160,{"*小*","*中*","*高*"})))),"大","NG"))))&amp;MAX(TEXT(MID($F160,{1,2,3,4,5},{1;2;3;4;5;6;7;8;9;10;11;12;13;14;15}),"標準;;0;!0")*1),$M$24:$M$44,1,FALSE),"NG")))</f>
        <v/>
      </c>
      <c r="T160" s="231" t="str">
        <f t="shared" si="47"/>
        <v/>
      </c>
      <c r="U160" s="184">
        <f t="shared" si="48"/>
        <v>0</v>
      </c>
      <c r="V160" s="184">
        <f t="shared" si="66"/>
        <v>0</v>
      </c>
      <c r="W160" s="184">
        <f t="shared" si="58"/>
        <v>0</v>
      </c>
      <c r="X160" s="187" t="str">
        <f t="shared" si="49"/>
        <v/>
      </c>
      <c r="Y160" s="231" t="str">
        <f t="shared" si="50"/>
        <v>氏名</v>
      </c>
      <c r="Z160" s="231" t="str">
        <f t="shared" si="59"/>
        <v>・</v>
      </c>
      <c r="AA160" s="231" t="str">
        <f t="shared" si="51"/>
        <v>年齢</v>
      </c>
      <c r="AB160" s="231" t="str">
        <f t="shared" si="60"/>
        <v>・</v>
      </c>
      <c r="AC160" s="231" t="str">
        <f t="shared" si="52"/>
        <v>学年</v>
      </c>
      <c r="AD160" s="231" t="str">
        <f t="shared" si="61"/>
        <v/>
      </c>
      <c r="AE160" s="231" t="str">
        <f t="shared" si="53"/>
        <v/>
      </c>
      <c r="AF160" s="231" t="str">
        <f t="shared" si="62"/>
        <v>が未記入です。</v>
      </c>
      <c r="AG160" s="231" t="str">
        <f t="shared" si="54"/>
        <v/>
      </c>
      <c r="AH160" s="231" t="str">
        <f t="shared" si="63"/>
        <v/>
      </c>
      <c r="AI160" s="231" t="str">
        <f t="shared" si="64"/>
        <v/>
      </c>
      <c r="AJ160" s="231" t="str">
        <f t="shared" si="65"/>
        <v/>
      </c>
      <c r="AK160" s="231" t="str">
        <f t="shared" si="55"/>
        <v/>
      </c>
    </row>
    <row r="161" spans="1:37" ht="25.5" customHeight="1">
      <c r="A161" s="178"/>
      <c r="B161" s="178"/>
      <c r="C161" s="222">
        <v>138</v>
      </c>
      <c r="D161" s="225"/>
      <c r="E161" s="223"/>
      <c r="F161" s="224"/>
      <c r="G161" s="343" t="s">
        <v>25</v>
      </c>
      <c r="H161" s="226" t="str">
        <f t="shared" si="45"/>
        <v/>
      </c>
      <c r="I161" s="226"/>
      <c r="J161" s="178"/>
      <c r="K161" s="178"/>
      <c r="L161" s="184"/>
      <c r="M161" s="184"/>
      <c r="N161" s="184"/>
      <c r="O161" s="184"/>
      <c r="P161" s="230" t="str">
        <f t="shared" si="56"/>
        <v/>
      </c>
      <c r="Q161" s="231" t="str">
        <f t="shared" si="57"/>
        <v/>
      </c>
      <c r="R161" s="231" t="str">
        <f t="shared" si="46"/>
        <v/>
      </c>
      <c r="S161" s="231" t="str">
        <f>IF(SUBSTITUTE(SUBSTITUTE($F161,"　","")," ","")="","",IFERROR(VLOOKUP($F161,$M$24:$M$44,1,FALSE),IFERROR(VLOOKUP(IF(AND(LEFT($F161,1)="小",NOT(SUM(COUNTIF($F161,{"*中*","*高*","*大*"})))),"小",IF(AND(LEFT($F161,1)="中",NOT(SUM(COUNTIF($F161,{"*小*","*高*","*大*"})))),"中",IF(AND(LEFT($F161,1)="高",NOT(SUM(COUNTIF($F161,{"*小*","*中*","*大*"})))),"高",IF(AND(LEFT($F161,1)="大",NOT(SUM(COUNTIF($F161,{"*小*","*中*","*高*"})))),"大","NG"))))&amp;MAX(TEXT(MID($F161,{1,2,3,4,5},{1;2;3;4;5;6;7;8;9;10;11;12;13;14;15}),"標準;;0;!0")*1),$M$24:$M$44,1,FALSE),"NG")))</f>
        <v/>
      </c>
      <c r="T161" s="231" t="str">
        <f t="shared" si="47"/>
        <v/>
      </c>
      <c r="U161" s="184">
        <f t="shared" si="48"/>
        <v>0</v>
      </c>
      <c r="V161" s="184">
        <f t="shared" si="66"/>
        <v>0</v>
      </c>
      <c r="W161" s="184">
        <f t="shared" si="58"/>
        <v>0</v>
      </c>
      <c r="X161" s="187" t="str">
        <f t="shared" si="49"/>
        <v/>
      </c>
      <c r="Y161" s="231" t="str">
        <f t="shared" si="50"/>
        <v>氏名</v>
      </c>
      <c r="Z161" s="231" t="str">
        <f t="shared" si="59"/>
        <v>・</v>
      </c>
      <c r="AA161" s="231" t="str">
        <f t="shared" si="51"/>
        <v>年齢</v>
      </c>
      <c r="AB161" s="231" t="str">
        <f t="shared" si="60"/>
        <v>・</v>
      </c>
      <c r="AC161" s="231" t="str">
        <f t="shared" si="52"/>
        <v>学年</v>
      </c>
      <c r="AD161" s="231" t="str">
        <f t="shared" si="61"/>
        <v/>
      </c>
      <c r="AE161" s="231" t="str">
        <f t="shared" si="53"/>
        <v/>
      </c>
      <c r="AF161" s="231" t="str">
        <f t="shared" si="62"/>
        <v>が未記入です。</v>
      </c>
      <c r="AG161" s="231" t="str">
        <f t="shared" si="54"/>
        <v/>
      </c>
      <c r="AH161" s="231" t="str">
        <f t="shared" si="63"/>
        <v/>
      </c>
      <c r="AI161" s="231" t="str">
        <f t="shared" si="64"/>
        <v/>
      </c>
      <c r="AJ161" s="231" t="str">
        <f t="shared" si="65"/>
        <v/>
      </c>
      <c r="AK161" s="231" t="str">
        <f t="shared" si="55"/>
        <v/>
      </c>
    </row>
    <row r="162" spans="1:37" ht="25.5" customHeight="1">
      <c r="A162" s="178"/>
      <c r="B162" s="178"/>
      <c r="C162" s="222">
        <v>139</v>
      </c>
      <c r="D162" s="225"/>
      <c r="E162" s="223"/>
      <c r="F162" s="224"/>
      <c r="G162" s="343" t="s">
        <v>25</v>
      </c>
      <c r="H162" s="226" t="str">
        <f t="shared" si="45"/>
        <v/>
      </c>
      <c r="I162" s="226"/>
      <c r="J162" s="178"/>
      <c r="K162" s="178"/>
      <c r="L162" s="184"/>
      <c r="M162" s="184"/>
      <c r="N162" s="184"/>
      <c r="O162" s="184"/>
      <c r="P162" s="230" t="str">
        <f t="shared" si="56"/>
        <v/>
      </c>
      <c r="Q162" s="231" t="str">
        <f t="shared" si="57"/>
        <v/>
      </c>
      <c r="R162" s="231" t="str">
        <f t="shared" si="46"/>
        <v/>
      </c>
      <c r="S162" s="231" t="str">
        <f>IF(SUBSTITUTE(SUBSTITUTE($F162,"　","")," ","")="","",IFERROR(VLOOKUP($F162,$M$24:$M$44,1,FALSE),IFERROR(VLOOKUP(IF(AND(LEFT($F162,1)="小",NOT(SUM(COUNTIF($F162,{"*中*","*高*","*大*"})))),"小",IF(AND(LEFT($F162,1)="中",NOT(SUM(COUNTIF($F162,{"*小*","*高*","*大*"})))),"中",IF(AND(LEFT($F162,1)="高",NOT(SUM(COUNTIF($F162,{"*小*","*中*","*大*"})))),"高",IF(AND(LEFT($F162,1)="大",NOT(SUM(COUNTIF($F162,{"*小*","*中*","*高*"})))),"大","NG"))))&amp;MAX(TEXT(MID($F162,{1,2,3,4,5},{1;2;3;4;5;6;7;8;9;10;11;12;13;14;15}),"標準;;0;!0")*1),$M$24:$M$44,1,FALSE),"NG")))</f>
        <v/>
      </c>
      <c r="T162" s="231" t="str">
        <f t="shared" si="47"/>
        <v/>
      </c>
      <c r="U162" s="184">
        <f t="shared" si="48"/>
        <v>0</v>
      </c>
      <c r="V162" s="184">
        <f t="shared" si="66"/>
        <v>0</v>
      </c>
      <c r="W162" s="184">
        <f t="shared" si="58"/>
        <v>0</v>
      </c>
      <c r="X162" s="187" t="str">
        <f t="shared" si="49"/>
        <v/>
      </c>
      <c r="Y162" s="231" t="str">
        <f t="shared" si="50"/>
        <v>氏名</v>
      </c>
      <c r="Z162" s="231" t="str">
        <f t="shared" si="59"/>
        <v>・</v>
      </c>
      <c r="AA162" s="231" t="str">
        <f t="shared" si="51"/>
        <v>年齢</v>
      </c>
      <c r="AB162" s="231" t="str">
        <f t="shared" si="60"/>
        <v>・</v>
      </c>
      <c r="AC162" s="231" t="str">
        <f t="shared" si="52"/>
        <v>学年</v>
      </c>
      <c r="AD162" s="231" t="str">
        <f t="shared" si="61"/>
        <v/>
      </c>
      <c r="AE162" s="231" t="str">
        <f t="shared" si="53"/>
        <v/>
      </c>
      <c r="AF162" s="231" t="str">
        <f t="shared" si="62"/>
        <v>が未記入です。</v>
      </c>
      <c r="AG162" s="231" t="str">
        <f t="shared" si="54"/>
        <v/>
      </c>
      <c r="AH162" s="231" t="str">
        <f t="shared" si="63"/>
        <v/>
      </c>
      <c r="AI162" s="231" t="str">
        <f t="shared" si="64"/>
        <v/>
      </c>
      <c r="AJ162" s="231" t="str">
        <f t="shared" si="65"/>
        <v/>
      </c>
      <c r="AK162" s="231" t="str">
        <f t="shared" si="55"/>
        <v/>
      </c>
    </row>
    <row r="163" spans="1:37" ht="25.5" customHeight="1">
      <c r="A163" s="178"/>
      <c r="B163" s="178"/>
      <c r="C163" s="222">
        <v>140</v>
      </c>
      <c r="D163" s="225"/>
      <c r="E163" s="223"/>
      <c r="F163" s="224"/>
      <c r="G163" s="343" t="s">
        <v>25</v>
      </c>
      <c r="H163" s="226" t="str">
        <f t="shared" si="45"/>
        <v/>
      </c>
      <c r="I163" s="226"/>
      <c r="J163" s="178"/>
      <c r="K163" s="178"/>
      <c r="L163" s="184"/>
      <c r="M163" s="184"/>
      <c r="N163" s="184"/>
      <c r="O163" s="184"/>
      <c r="P163" s="230" t="str">
        <f t="shared" si="56"/>
        <v/>
      </c>
      <c r="Q163" s="231" t="str">
        <f t="shared" si="57"/>
        <v/>
      </c>
      <c r="R163" s="231" t="str">
        <f t="shared" si="46"/>
        <v/>
      </c>
      <c r="S163" s="231" t="str">
        <f>IF(SUBSTITUTE(SUBSTITUTE($F163,"　","")," ","")="","",IFERROR(VLOOKUP($F163,$M$24:$M$44,1,FALSE),IFERROR(VLOOKUP(IF(AND(LEFT($F163,1)="小",NOT(SUM(COUNTIF($F163,{"*中*","*高*","*大*"})))),"小",IF(AND(LEFT($F163,1)="中",NOT(SUM(COUNTIF($F163,{"*小*","*高*","*大*"})))),"中",IF(AND(LEFT($F163,1)="高",NOT(SUM(COUNTIF($F163,{"*小*","*中*","*大*"})))),"高",IF(AND(LEFT($F163,1)="大",NOT(SUM(COUNTIF($F163,{"*小*","*中*","*高*"})))),"大","NG"))))&amp;MAX(TEXT(MID($F163,{1,2,3,4,5},{1;2;3;4;5;6;7;8;9;10;11;12;13;14;15}),"標準;;0;!0")*1),$M$24:$M$44,1,FALSE),"NG")))</f>
        <v/>
      </c>
      <c r="T163" s="231" t="str">
        <f t="shared" si="47"/>
        <v/>
      </c>
      <c r="U163" s="184">
        <f t="shared" si="48"/>
        <v>0</v>
      </c>
      <c r="V163" s="184">
        <f t="shared" si="66"/>
        <v>0</v>
      </c>
      <c r="W163" s="184">
        <f t="shared" si="58"/>
        <v>0</v>
      </c>
      <c r="X163" s="187" t="str">
        <f t="shared" si="49"/>
        <v/>
      </c>
      <c r="Y163" s="231" t="str">
        <f t="shared" si="50"/>
        <v>氏名</v>
      </c>
      <c r="Z163" s="231" t="str">
        <f t="shared" si="59"/>
        <v>・</v>
      </c>
      <c r="AA163" s="231" t="str">
        <f t="shared" si="51"/>
        <v>年齢</v>
      </c>
      <c r="AB163" s="231" t="str">
        <f t="shared" si="60"/>
        <v>・</v>
      </c>
      <c r="AC163" s="231" t="str">
        <f t="shared" si="52"/>
        <v>学年</v>
      </c>
      <c r="AD163" s="231" t="str">
        <f t="shared" si="61"/>
        <v/>
      </c>
      <c r="AE163" s="231" t="str">
        <f t="shared" si="53"/>
        <v/>
      </c>
      <c r="AF163" s="231" t="str">
        <f t="shared" si="62"/>
        <v>が未記入です。</v>
      </c>
      <c r="AG163" s="231" t="str">
        <f t="shared" si="54"/>
        <v/>
      </c>
      <c r="AH163" s="231" t="str">
        <f t="shared" si="63"/>
        <v/>
      </c>
      <c r="AI163" s="231" t="str">
        <f t="shared" si="64"/>
        <v/>
      </c>
      <c r="AJ163" s="231" t="str">
        <f t="shared" si="65"/>
        <v/>
      </c>
      <c r="AK163" s="231" t="str">
        <f t="shared" si="55"/>
        <v/>
      </c>
    </row>
    <row r="164" spans="1:37" ht="25.5" customHeight="1">
      <c r="A164" s="178"/>
      <c r="B164" s="178"/>
      <c r="C164" s="222">
        <v>141</v>
      </c>
      <c r="D164" s="225"/>
      <c r="E164" s="223"/>
      <c r="F164" s="224"/>
      <c r="G164" s="343" t="s">
        <v>25</v>
      </c>
      <c r="H164" s="226" t="str">
        <f t="shared" si="45"/>
        <v/>
      </c>
      <c r="I164" s="226"/>
      <c r="J164" s="178"/>
      <c r="K164" s="178"/>
      <c r="L164" s="184"/>
      <c r="M164" s="184"/>
      <c r="N164" s="184"/>
      <c r="O164" s="184"/>
      <c r="P164" s="230" t="str">
        <f t="shared" si="56"/>
        <v/>
      </c>
      <c r="Q164" s="231" t="str">
        <f t="shared" si="57"/>
        <v/>
      </c>
      <c r="R164" s="231" t="str">
        <f t="shared" si="46"/>
        <v/>
      </c>
      <c r="S164" s="231" t="str">
        <f>IF(SUBSTITUTE(SUBSTITUTE($F164,"　","")," ","")="","",IFERROR(VLOOKUP($F164,$M$24:$M$44,1,FALSE),IFERROR(VLOOKUP(IF(AND(LEFT($F164,1)="小",NOT(SUM(COUNTIF($F164,{"*中*","*高*","*大*"})))),"小",IF(AND(LEFT($F164,1)="中",NOT(SUM(COUNTIF($F164,{"*小*","*高*","*大*"})))),"中",IF(AND(LEFT($F164,1)="高",NOT(SUM(COUNTIF($F164,{"*小*","*中*","*大*"})))),"高",IF(AND(LEFT($F164,1)="大",NOT(SUM(COUNTIF($F164,{"*小*","*中*","*高*"})))),"大","NG"))))&amp;MAX(TEXT(MID($F164,{1,2,3,4,5},{1;2;3;4;5;6;7;8;9;10;11;12;13;14;15}),"標準;;0;!0")*1),$M$24:$M$44,1,FALSE),"NG")))</f>
        <v/>
      </c>
      <c r="T164" s="231" t="str">
        <f t="shared" si="47"/>
        <v/>
      </c>
      <c r="U164" s="184">
        <f t="shared" si="48"/>
        <v>0</v>
      </c>
      <c r="V164" s="184">
        <f t="shared" si="66"/>
        <v>0</v>
      </c>
      <c r="W164" s="184">
        <f t="shared" si="58"/>
        <v>0</v>
      </c>
      <c r="X164" s="187" t="str">
        <f t="shared" si="49"/>
        <v/>
      </c>
      <c r="Y164" s="231" t="str">
        <f t="shared" si="50"/>
        <v>氏名</v>
      </c>
      <c r="Z164" s="231" t="str">
        <f t="shared" si="59"/>
        <v>・</v>
      </c>
      <c r="AA164" s="231" t="str">
        <f t="shared" si="51"/>
        <v>年齢</v>
      </c>
      <c r="AB164" s="231" t="str">
        <f t="shared" si="60"/>
        <v>・</v>
      </c>
      <c r="AC164" s="231" t="str">
        <f t="shared" si="52"/>
        <v>学年</v>
      </c>
      <c r="AD164" s="231" t="str">
        <f t="shared" si="61"/>
        <v/>
      </c>
      <c r="AE164" s="231" t="str">
        <f t="shared" si="53"/>
        <v/>
      </c>
      <c r="AF164" s="231" t="str">
        <f t="shared" si="62"/>
        <v>が未記入です。</v>
      </c>
      <c r="AG164" s="231" t="str">
        <f t="shared" si="54"/>
        <v/>
      </c>
      <c r="AH164" s="231" t="str">
        <f t="shared" si="63"/>
        <v/>
      </c>
      <c r="AI164" s="231" t="str">
        <f t="shared" si="64"/>
        <v/>
      </c>
      <c r="AJ164" s="231" t="str">
        <f t="shared" si="65"/>
        <v/>
      </c>
      <c r="AK164" s="231" t="str">
        <f t="shared" si="55"/>
        <v/>
      </c>
    </row>
    <row r="165" spans="1:37" ht="25.5" customHeight="1">
      <c r="A165" s="178"/>
      <c r="B165" s="178"/>
      <c r="C165" s="222">
        <v>142</v>
      </c>
      <c r="D165" s="225"/>
      <c r="E165" s="223"/>
      <c r="F165" s="224"/>
      <c r="G165" s="343" t="s">
        <v>25</v>
      </c>
      <c r="H165" s="226" t="str">
        <f t="shared" si="45"/>
        <v/>
      </c>
      <c r="I165" s="226"/>
      <c r="J165" s="178"/>
      <c r="K165" s="178"/>
      <c r="L165" s="184"/>
      <c r="M165" s="184"/>
      <c r="N165" s="184"/>
      <c r="O165" s="184"/>
      <c r="P165" s="230" t="str">
        <f t="shared" si="56"/>
        <v/>
      </c>
      <c r="Q165" s="231" t="str">
        <f t="shared" si="57"/>
        <v/>
      </c>
      <c r="R165" s="231" t="str">
        <f t="shared" si="46"/>
        <v/>
      </c>
      <c r="S165" s="231" t="str">
        <f>IF(SUBSTITUTE(SUBSTITUTE($F165,"　","")," ","")="","",IFERROR(VLOOKUP($F165,$M$24:$M$44,1,FALSE),IFERROR(VLOOKUP(IF(AND(LEFT($F165,1)="小",NOT(SUM(COUNTIF($F165,{"*中*","*高*","*大*"})))),"小",IF(AND(LEFT($F165,1)="中",NOT(SUM(COUNTIF($F165,{"*小*","*高*","*大*"})))),"中",IF(AND(LEFT($F165,1)="高",NOT(SUM(COUNTIF($F165,{"*小*","*中*","*大*"})))),"高",IF(AND(LEFT($F165,1)="大",NOT(SUM(COUNTIF($F165,{"*小*","*中*","*高*"})))),"大","NG"))))&amp;MAX(TEXT(MID($F165,{1,2,3,4,5},{1;2;3;4;5;6;7;8;9;10;11;12;13;14;15}),"標準;;0;!0")*1),$M$24:$M$44,1,FALSE),"NG")))</f>
        <v/>
      </c>
      <c r="T165" s="231" t="str">
        <f t="shared" si="47"/>
        <v/>
      </c>
      <c r="U165" s="184">
        <f t="shared" si="48"/>
        <v>0</v>
      </c>
      <c r="V165" s="184">
        <f t="shared" si="66"/>
        <v>0</v>
      </c>
      <c r="W165" s="184">
        <f t="shared" si="58"/>
        <v>0</v>
      </c>
      <c r="X165" s="187" t="str">
        <f t="shared" si="49"/>
        <v/>
      </c>
      <c r="Y165" s="231" t="str">
        <f t="shared" si="50"/>
        <v>氏名</v>
      </c>
      <c r="Z165" s="231" t="str">
        <f t="shared" si="59"/>
        <v>・</v>
      </c>
      <c r="AA165" s="231" t="str">
        <f t="shared" si="51"/>
        <v>年齢</v>
      </c>
      <c r="AB165" s="231" t="str">
        <f t="shared" si="60"/>
        <v>・</v>
      </c>
      <c r="AC165" s="231" t="str">
        <f t="shared" si="52"/>
        <v>学年</v>
      </c>
      <c r="AD165" s="231" t="str">
        <f t="shared" si="61"/>
        <v/>
      </c>
      <c r="AE165" s="231" t="str">
        <f t="shared" si="53"/>
        <v/>
      </c>
      <c r="AF165" s="231" t="str">
        <f t="shared" si="62"/>
        <v>が未記入です。</v>
      </c>
      <c r="AG165" s="231" t="str">
        <f t="shared" si="54"/>
        <v/>
      </c>
      <c r="AH165" s="231" t="str">
        <f t="shared" si="63"/>
        <v/>
      </c>
      <c r="AI165" s="231" t="str">
        <f t="shared" si="64"/>
        <v/>
      </c>
      <c r="AJ165" s="231" t="str">
        <f t="shared" si="65"/>
        <v/>
      </c>
      <c r="AK165" s="231" t="str">
        <f t="shared" si="55"/>
        <v/>
      </c>
    </row>
    <row r="166" spans="1:37" ht="25.5" customHeight="1">
      <c r="A166" s="178"/>
      <c r="B166" s="178"/>
      <c r="C166" s="222">
        <v>143</v>
      </c>
      <c r="D166" s="225"/>
      <c r="E166" s="223"/>
      <c r="F166" s="224"/>
      <c r="G166" s="343" t="s">
        <v>25</v>
      </c>
      <c r="H166" s="226" t="str">
        <f t="shared" si="45"/>
        <v/>
      </c>
      <c r="I166" s="226"/>
      <c r="J166" s="178"/>
      <c r="K166" s="178"/>
      <c r="L166" s="184"/>
      <c r="M166" s="184"/>
      <c r="N166" s="184"/>
      <c r="O166" s="184"/>
      <c r="P166" s="230" t="str">
        <f t="shared" si="56"/>
        <v/>
      </c>
      <c r="Q166" s="231" t="str">
        <f t="shared" si="57"/>
        <v/>
      </c>
      <c r="R166" s="231" t="str">
        <f t="shared" si="46"/>
        <v/>
      </c>
      <c r="S166" s="231" t="str">
        <f>IF(SUBSTITUTE(SUBSTITUTE($F166,"　","")," ","")="","",IFERROR(VLOOKUP($F166,$M$24:$M$44,1,FALSE),IFERROR(VLOOKUP(IF(AND(LEFT($F166,1)="小",NOT(SUM(COUNTIF($F166,{"*中*","*高*","*大*"})))),"小",IF(AND(LEFT($F166,1)="中",NOT(SUM(COUNTIF($F166,{"*小*","*高*","*大*"})))),"中",IF(AND(LEFT($F166,1)="高",NOT(SUM(COUNTIF($F166,{"*小*","*中*","*大*"})))),"高",IF(AND(LEFT($F166,1)="大",NOT(SUM(COUNTIF($F166,{"*小*","*中*","*高*"})))),"大","NG"))))&amp;MAX(TEXT(MID($F166,{1,2,3,4,5},{1;2;3;4;5;6;7;8;9;10;11;12;13;14;15}),"標準;;0;!0")*1),$M$24:$M$44,1,FALSE),"NG")))</f>
        <v/>
      </c>
      <c r="T166" s="231" t="str">
        <f t="shared" si="47"/>
        <v/>
      </c>
      <c r="U166" s="184">
        <f t="shared" si="48"/>
        <v>0</v>
      </c>
      <c r="V166" s="184">
        <f t="shared" si="66"/>
        <v>0</v>
      </c>
      <c r="W166" s="184">
        <f t="shared" si="58"/>
        <v>0</v>
      </c>
      <c r="X166" s="187" t="str">
        <f t="shared" si="49"/>
        <v/>
      </c>
      <c r="Y166" s="231" t="str">
        <f t="shared" si="50"/>
        <v>氏名</v>
      </c>
      <c r="Z166" s="231" t="str">
        <f t="shared" si="59"/>
        <v>・</v>
      </c>
      <c r="AA166" s="231" t="str">
        <f t="shared" si="51"/>
        <v>年齢</v>
      </c>
      <c r="AB166" s="231" t="str">
        <f t="shared" si="60"/>
        <v>・</v>
      </c>
      <c r="AC166" s="231" t="str">
        <f t="shared" si="52"/>
        <v>学年</v>
      </c>
      <c r="AD166" s="231" t="str">
        <f t="shared" si="61"/>
        <v/>
      </c>
      <c r="AE166" s="231" t="str">
        <f t="shared" si="53"/>
        <v/>
      </c>
      <c r="AF166" s="231" t="str">
        <f t="shared" si="62"/>
        <v>が未記入です。</v>
      </c>
      <c r="AG166" s="231" t="str">
        <f t="shared" si="54"/>
        <v/>
      </c>
      <c r="AH166" s="231" t="str">
        <f t="shared" si="63"/>
        <v/>
      </c>
      <c r="AI166" s="231" t="str">
        <f t="shared" si="64"/>
        <v/>
      </c>
      <c r="AJ166" s="231" t="str">
        <f t="shared" si="65"/>
        <v/>
      </c>
      <c r="AK166" s="231" t="str">
        <f t="shared" si="55"/>
        <v/>
      </c>
    </row>
    <row r="167" spans="1:37" ht="25.5" customHeight="1">
      <c r="A167" s="178"/>
      <c r="B167" s="178"/>
      <c r="C167" s="222">
        <v>144</v>
      </c>
      <c r="D167" s="225"/>
      <c r="E167" s="223"/>
      <c r="F167" s="224"/>
      <c r="G167" s="343" t="s">
        <v>25</v>
      </c>
      <c r="H167" s="226" t="str">
        <f t="shared" si="45"/>
        <v/>
      </c>
      <c r="I167" s="226"/>
      <c r="J167" s="178"/>
      <c r="K167" s="178"/>
      <c r="L167" s="184"/>
      <c r="M167" s="184"/>
      <c r="N167" s="184"/>
      <c r="O167" s="184"/>
      <c r="P167" s="230" t="str">
        <f t="shared" si="56"/>
        <v/>
      </c>
      <c r="Q167" s="231" t="str">
        <f t="shared" si="57"/>
        <v/>
      </c>
      <c r="R167" s="231" t="str">
        <f t="shared" si="46"/>
        <v/>
      </c>
      <c r="S167" s="231" t="str">
        <f>IF(SUBSTITUTE(SUBSTITUTE($F167,"　","")," ","")="","",IFERROR(VLOOKUP($F167,$M$24:$M$44,1,FALSE),IFERROR(VLOOKUP(IF(AND(LEFT($F167,1)="小",NOT(SUM(COUNTIF($F167,{"*中*","*高*","*大*"})))),"小",IF(AND(LEFT($F167,1)="中",NOT(SUM(COUNTIF($F167,{"*小*","*高*","*大*"})))),"中",IF(AND(LEFT($F167,1)="高",NOT(SUM(COUNTIF($F167,{"*小*","*中*","*大*"})))),"高",IF(AND(LEFT($F167,1)="大",NOT(SUM(COUNTIF($F167,{"*小*","*中*","*高*"})))),"大","NG"))))&amp;MAX(TEXT(MID($F167,{1,2,3,4,5},{1;2;3;4;5;6;7;8;9;10;11;12;13;14;15}),"標準;;0;!0")*1),$M$24:$M$44,1,FALSE),"NG")))</f>
        <v/>
      </c>
      <c r="T167" s="231" t="str">
        <f t="shared" si="47"/>
        <v/>
      </c>
      <c r="U167" s="184">
        <f t="shared" si="48"/>
        <v>0</v>
      </c>
      <c r="V167" s="184">
        <f t="shared" si="66"/>
        <v>0</v>
      </c>
      <c r="W167" s="184">
        <f t="shared" si="58"/>
        <v>0</v>
      </c>
      <c r="X167" s="187" t="str">
        <f t="shared" si="49"/>
        <v/>
      </c>
      <c r="Y167" s="231" t="str">
        <f t="shared" si="50"/>
        <v>氏名</v>
      </c>
      <c r="Z167" s="231" t="str">
        <f t="shared" si="59"/>
        <v>・</v>
      </c>
      <c r="AA167" s="231" t="str">
        <f t="shared" si="51"/>
        <v>年齢</v>
      </c>
      <c r="AB167" s="231" t="str">
        <f t="shared" si="60"/>
        <v>・</v>
      </c>
      <c r="AC167" s="231" t="str">
        <f t="shared" si="52"/>
        <v>学年</v>
      </c>
      <c r="AD167" s="231" t="str">
        <f t="shared" si="61"/>
        <v/>
      </c>
      <c r="AE167" s="231" t="str">
        <f t="shared" si="53"/>
        <v/>
      </c>
      <c r="AF167" s="231" t="str">
        <f t="shared" si="62"/>
        <v>が未記入です。</v>
      </c>
      <c r="AG167" s="231" t="str">
        <f t="shared" si="54"/>
        <v/>
      </c>
      <c r="AH167" s="231" t="str">
        <f t="shared" si="63"/>
        <v/>
      </c>
      <c r="AI167" s="231" t="str">
        <f t="shared" si="64"/>
        <v/>
      </c>
      <c r="AJ167" s="231" t="str">
        <f t="shared" si="65"/>
        <v/>
      </c>
      <c r="AK167" s="231" t="str">
        <f t="shared" si="55"/>
        <v/>
      </c>
    </row>
    <row r="168" spans="1:37" ht="25.5" customHeight="1">
      <c r="A168" s="178"/>
      <c r="B168" s="178"/>
      <c r="C168" s="222">
        <v>145</v>
      </c>
      <c r="D168" s="225"/>
      <c r="E168" s="223"/>
      <c r="F168" s="224"/>
      <c r="G168" s="343" t="s">
        <v>25</v>
      </c>
      <c r="H168" s="226" t="str">
        <f t="shared" si="45"/>
        <v/>
      </c>
      <c r="I168" s="226"/>
      <c r="J168" s="178"/>
      <c r="K168" s="178"/>
      <c r="L168" s="184"/>
      <c r="M168" s="184"/>
      <c r="N168" s="184"/>
      <c r="O168" s="184"/>
      <c r="P168" s="230" t="str">
        <f t="shared" si="56"/>
        <v/>
      </c>
      <c r="Q168" s="231" t="str">
        <f t="shared" si="57"/>
        <v/>
      </c>
      <c r="R168" s="231" t="str">
        <f t="shared" si="46"/>
        <v/>
      </c>
      <c r="S168" s="231" t="str">
        <f>IF(SUBSTITUTE(SUBSTITUTE($F168,"　","")," ","")="","",IFERROR(VLOOKUP($F168,$M$24:$M$44,1,FALSE),IFERROR(VLOOKUP(IF(AND(LEFT($F168,1)="小",NOT(SUM(COUNTIF($F168,{"*中*","*高*","*大*"})))),"小",IF(AND(LEFT($F168,1)="中",NOT(SUM(COUNTIF($F168,{"*小*","*高*","*大*"})))),"中",IF(AND(LEFT($F168,1)="高",NOT(SUM(COUNTIF($F168,{"*小*","*中*","*大*"})))),"高",IF(AND(LEFT($F168,1)="大",NOT(SUM(COUNTIF($F168,{"*小*","*中*","*高*"})))),"大","NG"))))&amp;MAX(TEXT(MID($F168,{1,2,3,4,5},{1;2;3;4;5;6;7;8;9;10;11;12;13;14;15}),"標準;;0;!0")*1),$M$24:$M$44,1,FALSE),"NG")))</f>
        <v/>
      </c>
      <c r="T168" s="231" t="str">
        <f t="shared" si="47"/>
        <v/>
      </c>
      <c r="U168" s="184">
        <f t="shared" si="48"/>
        <v>0</v>
      </c>
      <c r="V168" s="184">
        <f t="shared" si="66"/>
        <v>0</v>
      </c>
      <c r="W168" s="184">
        <f t="shared" si="58"/>
        <v>0</v>
      </c>
      <c r="X168" s="187" t="str">
        <f t="shared" si="49"/>
        <v/>
      </c>
      <c r="Y168" s="231" t="str">
        <f t="shared" si="50"/>
        <v>氏名</v>
      </c>
      <c r="Z168" s="231" t="str">
        <f t="shared" si="59"/>
        <v>・</v>
      </c>
      <c r="AA168" s="231" t="str">
        <f t="shared" si="51"/>
        <v>年齢</v>
      </c>
      <c r="AB168" s="231" t="str">
        <f t="shared" si="60"/>
        <v>・</v>
      </c>
      <c r="AC168" s="231" t="str">
        <f t="shared" si="52"/>
        <v>学年</v>
      </c>
      <c r="AD168" s="231" t="str">
        <f t="shared" si="61"/>
        <v/>
      </c>
      <c r="AE168" s="231" t="str">
        <f t="shared" si="53"/>
        <v/>
      </c>
      <c r="AF168" s="231" t="str">
        <f t="shared" si="62"/>
        <v>が未記入です。</v>
      </c>
      <c r="AG168" s="231" t="str">
        <f t="shared" si="54"/>
        <v/>
      </c>
      <c r="AH168" s="231" t="str">
        <f t="shared" si="63"/>
        <v/>
      </c>
      <c r="AI168" s="231" t="str">
        <f t="shared" si="64"/>
        <v/>
      </c>
      <c r="AJ168" s="231" t="str">
        <f t="shared" si="65"/>
        <v/>
      </c>
      <c r="AK168" s="231" t="str">
        <f t="shared" si="55"/>
        <v/>
      </c>
    </row>
    <row r="169" spans="1:37" ht="25.5" customHeight="1">
      <c r="A169" s="178"/>
      <c r="B169" s="178"/>
      <c r="C169" s="222">
        <v>146</v>
      </c>
      <c r="D169" s="225"/>
      <c r="E169" s="223"/>
      <c r="F169" s="224"/>
      <c r="G169" s="343" t="s">
        <v>25</v>
      </c>
      <c r="H169" s="226" t="str">
        <f t="shared" si="45"/>
        <v/>
      </c>
      <c r="I169" s="226"/>
      <c r="J169" s="178"/>
      <c r="K169" s="178"/>
      <c r="L169" s="184"/>
      <c r="M169" s="184"/>
      <c r="N169" s="184"/>
      <c r="O169" s="184"/>
      <c r="P169" s="230" t="str">
        <f t="shared" si="56"/>
        <v/>
      </c>
      <c r="Q169" s="231" t="str">
        <f t="shared" si="57"/>
        <v/>
      </c>
      <c r="R169" s="231" t="str">
        <f t="shared" si="46"/>
        <v/>
      </c>
      <c r="S169" s="231" t="str">
        <f>IF(SUBSTITUTE(SUBSTITUTE($F169,"　","")," ","")="","",IFERROR(VLOOKUP($F169,$M$24:$M$44,1,FALSE),IFERROR(VLOOKUP(IF(AND(LEFT($F169,1)="小",NOT(SUM(COUNTIF($F169,{"*中*","*高*","*大*"})))),"小",IF(AND(LEFT($F169,1)="中",NOT(SUM(COUNTIF($F169,{"*小*","*高*","*大*"})))),"中",IF(AND(LEFT($F169,1)="高",NOT(SUM(COUNTIF($F169,{"*小*","*中*","*大*"})))),"高",IF(AND(LEFT($F169,1)="大",NOT(SUM(COUNTIF($F169,{"*小*","*中*","*高*"})))),"大","NG"))))&amp;MAX(TEXT(MID($F169,{1,2,3,4,5},{1;2;3;4;5;6;7;8;9;10;11;12;13;14;15}),"標準;;0;!0")*1),$M$24:$M$44,1,FALSE),"NG")))</f>
        <v/>
      </c>
      <c r="T169" s="231" t="str">
        <f t="shared" si="47"/>
        <v/>
      </c>
      <c r="U169" s="184">
        <f t="shared" si="48"/>
        <v>0</v>
      </c>
      <c r="V169" s="184">
        <f t="shared" si="66"/>
        <v>0</v>
      </c>
      <c r="W169" s="184">
        <f t="shared" si="58"/>
        <v>0</v>
      </c>
      <c r="X169" s="187" t="str">
        <f t="shared" si="49"/>
        <v/>
      </c>
      <c r="Y169" s="231" t="str">
        <f t="shared" si="50"/>
        <v>氏名</v>
      </c>
      <c r="Z169" s="231" t="str">
        <f t="shared" si="59"/>
        <v>・</v>
      </c>
      <c r="AA169" s="231" t="str">
        <f t="shared" si="51"/>
        <v>年齢</v>
      </c>
      <c r="AB169" s="231" t="str">
        <f t="shared" si="60"/>
        <v>・</v>
      </c>
      <c r="AC169" s="231" t="str">
        <f t="shared" si="52"/>
        <v>学年</v>
      </c>
      <c r="AD169" s="231" t="str">
        <f t="shared" si="61"/>
        <v/>
      </c>
      <c r="AE169" s="231" t="str">
        <f t="shared" si="53"/>
        <v/>
      </c>
      <c r="AF169" s="231" t="str">
        <f t="shared" si="62"/>
        <v>が未記入です。</v>
      </c>
      <c r="AG169" s="231" t="str">
        <f t="shared" si="54"/>
        <v/>
      </c>
      <c r="AH169" s="231" t="str">
        <f t="shared" si="63"/>
        <v/>
      </c>
      <c r="AI169" s="231" t="str">
        <f t="shared" si="64"/>
        <v/>
      </c>
      <c r="AJ169" s="231" t="str">
        <f t="shared" si="65"/>
        <v/>
      </c>
      <c r="AK169" s="231" t="str">
        <f t="shared" si="55"/>
        <v/>
      </c>
    </row>
    <row r="170" spans="1:37" ht="25.5" customHeight="1">
      <c r="A170" s="178"/>
      <c r="B170" s="178"/>
      <c r="C170" s="222">
        <v>147</v>
      </c>
      <c r="D170" s="225"/>
      <c r="E170" s="223"/>
      <c r="F170" s="224"/>
      <c r="G170" s="343" t="s">
        <v>25</v>
      </c>
      <c r="H170" s="226" t="str">
        <f t="shared" si="45"/>
        <v/>
      </c>
      <c r="I170" s="226"/>
      <c r="J170" s="178"/>
      <c r="K170" s="178"/>
      <c r="L170" s="184"/>
      <c r="M170" s="184"/>
      <c r="N170" s="184"/>
      <c r="O170" s="184"/>
      <c r="P170" s="230" t="str">
        <f t="shared" si="56"/>
        <v/>
      </c>
      <c r="Q170" s="231" t="str">
        <f t="shared" si="57"/>
        <v/>
      </c>
      <c r="R170" s="231" t="str">
        <f t="shared" si="46"/>
        <v/>
      </c>
      <c r="S170" s="231" t="str">
        <f>IF(SUBSTITUTE(SUBSTITUTE($F170,"　","")," ","")="","",IFERROR(VLOOKUP($F170,$M$24:$M$44,1,FALSE),IFERROR(VLOOKUP(IF(AND(LEFT($F170,1)="小",NOT(SUM(COUNTIF($F170,{"*中*","*高*","*大*"})))),"小",IF(AND(LEFT($F170,1)="中",NOT(SUM(COUNTIF($F170,{"*小*","*高*","*大*"})))),"中",IF(AND(LEFT($F170,1)="高",NOT(SUM(COUNTIF($F170,{"*小*","*中*","*大*"})))),"高",IF(AND(LEFT($F170,1)="大",NOT(SUM(COUNTIF($F170,{"*小*","*中*","*高*"})))),"大","NG"))))&amp;MAX(TEXT(MID($F170,{1,2,3,4,5},{1;2;3;4;5;6;7;8;9;10;11;12;13;14;15}),"標準;;0;!0")*1),$M$24:$M$44,1,FALSE),"NG")))</f>
        <v/>
      </c>
      <c r="T170" s="231" t="str">
        <f t="shared" si="47"/>
        <v/>
      </c>
      <c r="U170" s="184">
        <f t="shared" si="48"/>
        <v>0</v>
      </c>
      <c r="V170" s="184">
        <f t="shared" si="66"/>
        <v>0</v>
      </c>
      <c r="W170" s="184">
        <f t="shared" si="58"/>
        <v>0</v>
      </c>
      <c r="X170" s="187" t="str">
        <f t="shared" si="49"/>
        <v/>
      </c>
      <c r="Y170" s="231" t="str">
        <f t="shared" si="50"/>
        <v>氏名</v>
      </c>
      <c r="Z170" s="231" t="str">
        <f t="shared" si="59"/>
        <v>・</v>
      </c>
      <c r="AA170" s="231" t="str">
        <f t="shared" si="51"/>
        <v>年齢</v>
      </c>
      <c r="AB170" s="231" t="str">
        <f t="shared" si="60"/>
        <v>・</v>
      </c>
      <c r="AC170" s="231" t="str">
        <f t="shared" si="52"/>
        <v>学年</v>
      </c>
      <c r="AD170" s="231" t="str">
        <f t="shared" si="61"/>
        <v/>
      </c>
      <c r="AE170" s="231" t="str">
        <f t="shared" si="53"/>
        <v/>
      </c>
      <c r="AF170" s="231" t="str">
        <f t="shared" si="62"/>
        <v>が未記入です。</v>
      </c>
      <c r="AG170" s="231" t="str">
        <f t="shared" si="54"/>
        <v/>
      </c>
      <c r="AH170" s="231" t="str">
        <f t="shared" si="63"/>
        <v/>
      </c>
      <c r="AI170" s="231" t="str">
        <f t="shared" si="64"/>
        <v/>
      </c>
      <c r="AJ170" s="231" t="str">
        <f t="shared" si="65"/>
        <v/>
      </c>
      <c r="AK170" s="231" t="str">
        <f t="shared" si="55"/>
        <v/>
      </c>
    </row>
    <row r="171" spans="1:37" ht="25.5" customHeight="1">
      <c r="A171" s="178"/>
      <c r="B171" s="178"/>
      <c r="C171" s="222">
        <v>148</v>
      </c>
      <c r="D171" s="225"/>
      <c r="E171" s="223"/>
      <c r="F171" s="224"/>
      <c r="G171" s="343" t="s">
        <v>25</v>
      </c>
      <c r="H171" s="226" t="str">
        <f t="shared" si="45"/>
        <v/>
      </c>
      <c r="I171" s="226"/>
      <c r="J171" s="178"/>
      <c r="K171" s="178"/>
      <c r="L171" s="184"/>
      <c r="M171" s="184"/>
      <c r="N171" s="184"/>
      <c r="O171" s="184"/>
      <c r="P171" s="230" t="str">
        <f t="shared" si="56"/>
        <v/>
      </c>
      <c r="Q171" s="231" t="str">
        <f t="shared" si="57"/>
        <v/>
      </c>
      <c r="R171" s="231" t="str">
        <f t="shared" si="46"/>
        <v/>
      </c>
      <c r="S171" s="231" t="str">
        <f>IF(SUBSTITUTE(SUBSTITUTE($F171,"　","")," ","")="","",IFERROR(VLOOKUP($F171,$M$24:$M$44,1,FALSE),IFERROR(VLOOKUP(IF(AND(LEFT($F171,1)="小",NOT(SUM(COUNTIF($F171,{"*中*","*高*","*大*"})))),"小",IF(AND(LEFT($F171,1)="中",NOT(SUM(COUNTIF($F171,{"*小*","*高*","*大*"})))),"中",IF(AND(LEFT($F171,1)="高",NOT(SUM(COUNTIF($F171,{"*小*","*中*","*大*"})))),"高",IF(AND(LEFT($F171,1)="大",NOT(SUM(COUNTIF($F171,{"*小*","*中*","*高*"})))),"大","NG"))))&amp;MAX(TEXT(MID($F171,{1,2,3,4,5},{1;2;3;4;5;6;7;8;9;10;11;12;13;14;15}),"標準;;0;!0")*1),$M$24:$M$44,1,FALSE),"NG")))</f>
        <v/>
      </c>
      <c r="T171" s="231" t="str">
        <f t="shared" si="47"/>
        <v/>
      </c>
      <c r="U171" s="184">
        <f t="shared" si="48"/>
        <v>0</v>
      </c>
      <c r="V171" s="184">
        <f t="shared" si="66"/>
        <v>0</v>
      </c>
      <c r="W171" s="184">
        <f t="shared" si="58"/>
        <v>0</v>
      </c>
      <c r="X171" s="187" t="str">
        <f t="shared" si="49"/>
        <v/>
      </c>
      <c r="Y171" s="231" t="str">
        <f t="shared" si="50"/>
        <v>氏名</v>
      </c>
      <c r="Z171" s="231" t="str">
        <f t="shared" si="59"/>
        <v>・</v>
      </c>
      <c r="AA171" s="231" t="str">
        <f t="shared" si="51"/>
        <v>年齢</v>
      </c>
      <c r="AB171" s="231" t="str">
        <f t="shared" si="60"/>
        <v>・</v>
      </c>
      <c r="AC171" s="231" t="str">
        <f t="shared" si="52"/>
        <v>学年</v>
      </c>
      <c r="AD171" s="231" t="str">
        <f t="shared" si="61"/>
        <v/>
      </c>
      <c r="AE171" s="231" t="str">
        <f t="shared" si="53"/>
        <v/>
      </c>
      <c r="AF171" s="231" t="str">
        <f t="shared" si="62"/>
        <v>が未記入です。</v>
      </c>
      <c r="AG171" s="231" t="str">
        <f t="shared" si="54"/>
        <v/>
      </c>
      <c r="AH171" s="231" t="str">
        <f t="shared" si="63"/>
        <v/>
      </c>
      <c r="AI171" s="231" t="str">
        <f t="shared" si="64"/>
        <v/>
      </c>
      <c r="AJ171" s="231" t="str">
        <f t="shared" si="65"/>
        <v/>
      </c>
      <c r="AK171" s="231" t="str">
        <f t="shared" si="55"/>
        <v/>
      </c>
    </row>
    <row r="172" spans="1:37" ht="25.5" customHeight="1">
      <c r="A172" s="178"/>
      <c r="B172" s="178"/>
      <c r="C172" s="222">
        <v>149</v>
      </c>
      <c r="D172" s="225"/>
      <c r="E172" s="223"/>
      <c r="F172" s="224"/>
      <c r="G172" s="343" t="s">
        <v>25</v>
      </c>
      <c r="H172" s="226" t="str">
        <f t="shared" si="45"/>
        <v/>
      </c>
      <c r="I172" s="226"/>
      <c r="J172" s="178"/>
      <c r="K172" s="178"/>
      <c r="L172" s="184"/>
      <c r="M172" s="184"/>
      <c r="N172" s="184"/>
      <c r="O172" s="184"/>
      <c r="P172" s="230" t="str">
        <f t="shared" si="56"/>
        <v/>
      </c>
      <c r="Q172" s="231" t="str">
        <f t="shared" si="57"/>
        <v/>
      </c>
      <c r="R172" s="231" t="str">
        <f t="shared" si="46"/>
        <v/>
      </c>
      <c r="S172" s="231" t="str">
        <f>IF(SUBSTITUTE(SUBSTITUTE($F172,"　","")," ","")="","",IFERROR(VLOOKUP($F172,$M$24:$M$44,1,FALSE),IFERROR(VLOOKUP(IF(AND(LEFT($F172,1)="小",NOT(SUM(COUNTIF($F172,{"*中*","*高*","*大*"})))),"小",IF(AND(LEFT($F172,1)="中",NOT(SUM(COUNTIF($F172,{"*小*","*高*","*大*"})))),"中",IF(AND(LEFT($F172,1)="高",NOT(SUM(COUNTIF($F172,{"*小*","*中*","*大*"})))),"高",IF(AND(LEFT($F172,1)="大",NOT(SUM(COUNTIF($F172,{"*小*","*中*","*高*"})))),"大","NG"))))&amp;MAX(TEXT(MID($F172,{1,2,3,4,5},{1;2;3;4;5;6;7;8;9;10;11;12;13;14;15}),"標準;;0;!0")*1),$M$24:$M$44,1,FALSE),"NG")))</f>
        <v/>
      </c>
      <c r="T172" s="231" t="str">
        <f t="shared" si="47"/>
        <v/>
      </c>
      <c r="U172" s="184">
        <f t="shared" si="48"/>
        <v>0</v>
      </c>
      <c r="V172" s="184">
        <f t="shared" si="66"/>
        <v>0</v>
      </c>
      <c r="W172" s="184">
        <f t="shared" si="58"/>
        <v>0</v>
      </c>
      <c r="X172" s="187" t="str">
        <f t="shared" si="49"/>
        <v/>
      </c>
      <c r="Y172" s="231" t="str">
        <f t="shared" si="50"/>
        <v>氏名</v>
      </c>
      <c r="Z172" s="231" t="str">
        <f t="shared" si="59"/>
        <v>・</v>
      </c>
      <c r="AA172" s="231" t="str">
        <f t="shared" si="51"/>
        <v>年齢</v>
      </c>
      <c r="AB172" s="231" t="str">
        <f t="shared" si="60"/>
        <v>・</v>
      </c>
      <c r="AC172" s="231" t="str">
        <f t="shared" si="52"/>
        <v>学年</v>
      </c>
      <c r="AD172" s="231" t="str">
        <f t="shared" si="61"/>
        <v/>
      </c>
      <c r="AE172" s="231" t="str">
        <f t="shared" si="53"/>
        <v/>
      </c>
      <c r="AF172" s="231" t="str">
        <f t="shared" si="62"/>
        <v>が未記入です。</v>
      </c>
      <c r="AG172" s="231" t="str">
        <f t="shared" si="54"/>
        <v/>
      </c>
      <c r="AH172" s="231" t="str">
        <f t="shared" si="63"/>
        <v/>
      </c>
      <c r="AI172" s="231" t="str">
        <f t="shared" si="64"/>
        <v/>
      </c>
      <c r="AJ172" s="231" t="str">
        <f t="shared" si="65"/>
        <v/>
      </c>
      <c r="AK172" s="231" t="str">
        <f t="shared" si="55"/>
        <v/>
      </c>
    </row>
    <row r="173" spans="1:37" ht="25.5" customHeight="1">
      <c r="A173" s="178"/>
      <c r="B173" s="178"/>
      <c r="C173" s="222">
        <v>150</v>
      </c>
      <c r="D173" s="225"/>
      <c r="E173" s="223"/>
      <c r="F173" s="224"/>
      <c r="G173" s="343" t="s">
        <v>25</v>
      </c>
      <c r="H173" s="226" t="str">
        <f t="shared" si="45"/>
        <v/>
      </c>
      <c r="I173" s="226"/>
      <c r="J173" s="178"/>
      <c r="K173" s="178"/>
      <c r="L173" s="184"/>
      <c r="M173" s="184"/>
      <c r="N173" s="184"/>
      <c r="O173" s="184"/>
      <c r="P173" s="230" t="str">
        <f t="shared" si="56"/>
        <v/>
      </c>
      <c r="Q173" s="231" t="str">
        <f t="shared" si="57"/>
        <v/>
      </c>
      <c r="R173" s="231" t="str">
        <f t="shared" si="46"/>
        <v/>
      </c>
      <c r="S173" s="231" t="str">
        <f>IF(SUBSTITUTE(SUBSTITUTE($F173,"　","")," ","")="","",IFERROR(VLOOKUP($F173,$M$24:$M$44,1,FALSE),IFERROR(VLOOKUP(IF(AND(LEFT($F173,1)="小",NOT(SUM(COUNTIF($F173,{"*中*","*高*","*大*"})))),"小",IF(AND(LEFT($F173,1)="中",NOT(SUM(COUNTIF($F173,{"*小*","*高*","*大*"})))),"中",IF(AND(LEFT($F173,1)="高",NOT(SUM(COUNTIF($F173,{"*小*","*中*","*大*"})))),"高",IF(AND(LEFT($F173,1)="大",NOT(SUM(COUNTIF($F173,{"*小*","*中*","*高*"})))),"大","NG"))))&amp;MAX(TEXT(MID($F173,{1,2,3,4,5},{1;2;3;4;5;6;7;8;9;10;11;12;13;14;15}),"標準;;0;!0")*1),$M$24:$M$44,1,FALSE),"NG")))</f>
        <v/>
      </c>
      <c r="T173" s="231" t="str">
        <f t="shared" si="47"/>
        <v/>
      </c>
      <c r="U173" s="184">
        <f t="shared" si="48"/>
        <v>0</v>
      </c>
      <c r="V173" s="184">
        <f t="shared" si="66"/>
        <v>0</v>
      </c>
      <c r="W173" s="184">
        <f t="shared" si="58"/>
        <v>0</v>
      </c>
      <c r="X173" s="187" t="str">
        <f t="shared" si="49"/>
        <v/>
      </c>
      <c r="Y173" s="231" t="str">
        <f t="shared" si="50"/>
        <v>氏名</v>
      </c>
      <c r="Z173" s="231" t="str">
        <f t="shared" si="59"/>
        <v>・</v>
      </c>
      <c r="AA173" s="231" t="str">
        <f t="shared" si="51"/>
        <v>年齢</v>
      </c>
      <c r="AB173" s="231" t="str">
        <f t="shared" si="60"/>
        <v>・</v>
      </c>
      <c r="AC173" s="231" t="str">
        <f t="shared" si="52"/>
        <v>学年</v>
      </c>
      <c r="AD173" s="231" t="str">
        <f t="shared" si="61"/>
        <v/>
      </c>
      <c r="AE173" s="231" t="str">
        <f t="shared" si="53"/>
        <v/>
      </c>
      <c r="AF173" s="231" t="str">
        <f t="shared" si="62"/>
        <v>が未記入です。</v>
      </c>
      <c r="AG173" s="231" t="str">
        <f t="shared" si="54"/>
        <v/>
      </c>
      <c r="AH173" s="231" t="str">
        <f t="shared" si="63"/>
        <v/>
      </c>
      <c r="AI173" s="231" t="str">
        <f t="shared" si="64"/>
        <v/>
      </c>
      <c r="AJ173" s="231" t="str">
        <f t="shared" si="65"/>
        <v/>
      </c>
      <c r="AK173" s="231" t="str">
        <f t="shared" si="55"/>
        <v/>
      </c>
    </row>
    <row r="174" spans="1:37" ht="25.5" customHeight="1">
      <c r="A174" s="178"/>
      <c r="B174" s="178"/>
      <c r="C174" s="222">
        <v>151</v>
      </c>
      <c r="D174" s="225"/>
      <c r="E174" s="223"/>
      <c r="F174" s="224"/>
      <c r="G174" s="343" t="s">
        <v>25</v>
      </c>
      <c r="H174" s="226" t="str">
        <f t="shared" si="45"/>
        <v/>
      </c>
      <c r="I174" s="226"/>
      <c r="J174" s="178"/>
      <c r="K174" s="178"/>
      <c r="L174" s="184"/>
      <c r="M174" s="184"/>
      <c r="N174" s="184"/>
      <c r="O174" s="184"/>
      <c r="P174" s="230" t="str">
        <f t="shared" si="56"/>
        <v/>
      </c>
      <c r="Q174" s="231" t="str">
        <f t="shared" si="57"/>
        <v/>
      </c>
      <c r="R174" s="231" t="str">
        <f t="shared" si="46"/>
        <v/>
      </c>
      <c r="S174" s="231" t="str">
        <f>IF(SUBSTITUTE(SUBSTITUTE($F174,"　","")," ","")="","",IFERROR(VLOOKUP($F174,$M$24:$M$44,1,FALSE),IFERROR(VLOOKUP(IF(AND(LEFT($F174,1)="小",NOT(SUM(COUNTIF($F174,{"*中*","*高*","*大*"})))),"小",IF(AND(LEFT($F174,1)="中",NOT(SUM(COUNTIF($F174,{"*小*","*高*","*大*"})))),"中",IF(AND(LEFT($F174,1)="高",NOT(SUM(COUNTIF($F174,{"*小*","*中*","*大*"})))),"高",IF(AND(LEFT($F174,1)="大",NOT(SUM(COUNTIF($F174,{"*小*","*中*","*高*"})))),"大","NG"))))&amp;MAX(TEXT(MID($F174,{1,2,3,4,5},{1;2;3;4;5;6;7;8;9;10;11;12;13;14;15}),"標準;;0;!0")*1),$M$24:$M$44,1,FALSE),"NG")))</f>
        <v/>
      </c>
      <c r="T174" s="231" t="str">
        <f t="shared" si="47"/>
        <v/>
      </c>
      <c r="U174" s="184">
        <f t="shared" si="48"/>
        <v>0</v>
      </c>
      <c r="V174" s="184">
        <f t="shared" si="66"/>
        <v>0</v>
      </c>
      <c r="W174" s="184">
        <f t="shared" si="58"/>
        <v>0</v>
      </c>
      <c r="X174" s="187" t="str">
        <f t="shared" si="49"/>
        <v/>
      </c>
      <c r="Y174" s="231" t="str">
        <f t="shared" si="50"/>
        <v>氏名</v>
      </c>
      <c r="Z174" s="231" t="str">
        <f t="shared" si="59"/>
        <v>・</v>
      </c>
      <c r="AA174" s="231" t="str">
        <f t="shared" si="51"/>
        <v>年齢</v>
      </c>
      <c r="AB174" s="231" t="str">
        <f t="shared" si="60"/>
        <v>・</v>
      </c>
      <c r="AC174" s="231" t="str">
        <f t="shared" si="52"/>
        <v>学年</v>
      </c>
      <c r="AD174" s="231" t="str">
        <f t="shared" si="61"/>
        <v/>
      </c>
      <c r="AE174" s="231" t="str">
        <f t="shared" si="53"/>
        <v/>
      </c>
      <c r="AF174" s="231" t="str">
        <f t="shared" si="62"/>
        <v>が未記入です。</v>
      </c>
      <c r="AG174" s="231" t="str">
        <f t="shared" si="54"/>
        <v/>
      </c>
      <c r="AH174" s="231" t="str">
        <f t="shared" si="63"/>
        <v/>
      </c>
      <c r="AI174" s="231" t="str">
        <f t="shared" si="64"/>
        <v/>
      </c>
      <c r="AJ174" s="231" t="str">
        <f t="shared" si="65"/>
        <v/>
      </c>
      <c r="AK174" s="231" t="str">
        <f t="shared" si="55"/>
        <v/>
      </c>
    </row>
    <row r="175" spans="1:37" ht="25.5" customHeight="1">
      <c r="A175" s="178"/>
      <c r="B175" s="178"/>
      <c r="C175" s="222">
        <v>152</v>
      </c>
      <c r="D175" s="225"/>
      <c r="E175" s="223"/>
      <c r="F175" s="224"/>
      <c r="G175" s="343" t="s">
        <v>25</v>
      </c>
      <c r="H175" s="226" t="str">
        <f t="shared" si="45"/>
        <v/>
      </c>
      <c r="I175" s="226"/>
      <c r="J175" s="178"/>
      <c r="K175" s="178"/>
      <c r="L175" s="184"/>
      <c r="M175" s="184"/>
      <c r="N175" s="184"/>
      <c r="O175" s="184"/>
      <c r="P175" s="230" t="str">
        <f t="shared" si="56"/>
        <v/>
      </c>
      <c r="Q175" s="231" t="str">
        <f t="shared" si="57"/>
        <v/>
      </c>
      <c r="R175" s="231" t="str">
        <f t="shared" si="46"/>
        <v/>
      </c>
      <c r="S175" s="231" t="str">
        <f>IF(SUBSTITUTE(SUBSTITUTE($F175,"　","")," ","")="","",IFERROR(VLOOKUP($F175,$M$24:$M$44,1,FALSE),IFERROR(VLOOKUP(IF(AND(LEFT($F175,1)="小",NOT(SUM(COUNTIF($F175,{"*中*","*高*","*大*"})))),"小",IF(AND(LEFT($F175,1)="中",NOT(SUM(COUNTIF($F175,{"*小*","*高*","*大*"})))),"中",IF(AND(LEFT($F175,1)="高",NOT(SUM(COUNTIF($F175,{"*小*","*中*","*大*"})))),"高",IF(AND(LEFT($F175,1)="大",NOT(SUM(COUNTIF($F175,{"*小*","*中*","*高*"})))),"大","NG"))))&amp;MAX(TEXT(MID($F175,{1,2,3,4,5},{1;2;3;4;5;6;7;8;9;10;11;12;13;14;15}),"標準;;0;!0")*1),$M$24:$M$44,1,FALSE),"NG")))</f>
        <v/>
      </c>
      <c r="T175" s="231" t="str">
        <f t="shared" si="47"/>
        <v/>
      </c>
      <c r="U175" s="184">
        <f t="shared" si="48"/>
        <v>0</v>
      </c>
      <c r="V175" s="184">
        <f t="shared" si="66"/>
        <v>0</v>
      </c>
      <c r="W175" s="184">
        <f t="shared" si="58"/>
        <v>0</v>
      </c>
      <c r="X175" s="187" t="str">
        <f t="shared" si="49"/>
        <v/>
      </c>
      <c r="Y175" s="231" t="str">
        <f t="shared" si="50"/>
        <v>氏名</v>
      </c>
      <c r="Z175" s="231" t="str">
        <f t="shared" si="59"/>
        <v>・</v>
      </c>
      <c r="AA175" s="231" t="str">
        <f t="shared" si="51"/>
        <v>年齢</v>
      </c>
      <c r="AB175" s="231" t="str">
        <f t="shared" si="60"/>
        <v>・</v>
      </c>
      <c r="AC175" s="231" t="str">
        <f t="shared" si="52"/>
        <v>学年</v>
      </c>
      <c r="AD175" s="231" t="str">
        <f t="shared" si="61"/>
        <v/>
      </c>
      <c r="AE175" s="231" t="str">
        <f t="shared" si="53"/>
        <v/>
      </c>
      <c r="AF175" s="231" t="str">
        <f t="shared" si="62"/>
        <v>が未記入です。</v>
      </c>
      <c r="AG175" s="231" t="str">
        <f t="shared" si="54"/>
        <v/>
      </c>
      <c r="AH175" s="231" t="str">
        <f t="shared" si="63"/>
        <v/>
      </c>
      <c r="AI175" s="231" t="str">
        <f t="shared" si="64"/>
        <v/>
      </c>
      <c r="AJ175" s="231" t="str">
        <f t="shared" si="65"/>
        <v/>
      </c>
      <c r="AK175" s="231" t="str">
        <f t="shared" si="55"/>
        <v/>
      </c>
    </row>
    <row r="176" spans="1:37" ht="25.5" customHeight="1">
      <c r="A176" s="178"/>
      <c r="B176" s="178"/>
      <c r="C176" s="222">
        <v>153</v>
      </c>
      <c r="D176" s="225"/>
      <c r="E176" s="223"/>
      <c r="F176" s="224"/>
      <c r="G176" s="343" t="s">
        <v>25</v>
      </c>
      <c r="H176" s="226" t="str">
        <f t="shared" si="45"/>
        <v/>
      </c>
      <c r="I176" s="226"/>
      <c r="J176" s="178"/>
      <c r="K176" s="178"/>
      <c r="L176" s="184"/>
      <c r="M176" s="184"/>
      <c r="N176" s="184"/>
      <c r="O176" s="184"/>
      <c r="P176" s="230" t="str">
        <f t="shared" si="56"/>
        <v/>
      </c>
      <c r="Q176" s="231" t="str">
        <f t="shared" si="57"/>
        <v/>
      </c>
      <c r="R176" s="231" t="str">
        <f t="shared" si="46"/>
        <v/>
      </c>
      <c r="S176" s="231" t="str">
        <f>IF(SUBSTITUTE(SUBSTITUTE($F176,"　","")," ","")="","",IFERROR(VLOOKUP($F176,$M$24:$M$44,1,FALSE),IFERROR(VLOOKUP(IF(AND(LEFT($F176,1)="小",NOT(SUM(COUNTIF($F176,{"*中*","*高*","*大*"})))),"小",IF(AND(LEFT($F176,1)="中",NOT(SUM(COUNTIF($F176,{"*小*","*高*","*大*"})))),"中",IF(AND(LEFT($F176,1)="高",NOT(SUM(COUNTIF($F176,{"*小*","*中*","*大*"})))),"高",IF(AND(LEFT($F176,1)="大",NOT(SUM(COUNTIF($F176,{"*小*","*中*","*高*"})))),"大","NG"))))&amp;MAX(TEXT(MID($F176,{1,2,3,4,5},{1;2;3;4;5;6;7;8;9;10;11;12;13;14;15}),"標準;;0;!0")*1),$M$24:$M$44,1,FALSE),"NG")))</f>
        <v/>
      </c>
      <c r="T176" s="231" t="str">
        <f t="shared" si="47"/>
        <v/>
      </c>
      <c r="U176" s="184">
        <f t="shared" si="48"/>
        <v>0</v>
      </c>
      <c r="V176" s="184">
        <f t="shared" si="66"/>
        <v>0</v>
      </c>
      <c r="W176" s="184">
        <f t="shared" si="58"/>
        <v>0</v>
      </c>
      <c r="X176" s="187" t="str">
        <f t="shared" si="49"/>
        <v/>
      </c>
      <c r="Y176" s="231" t="str">
        <f t="shared" si="50"/>
        <v>氏名</v>
      </c>
      <c r="Z176" s="231" t="str">
        <f t="shared" si="59"/>
        <v>・</v>
      </c>
      <c r="AA176" s="231" t="str">
        <f t="shared" si="51"/>
        <v>年齢</v>
      </c>
      <c r="AB176" s="231" t="str">
        <f t="shared" si="60"/>
        <v>・</v>
      </c>
      <c r="AC176" s="231" t="str">
        <f t="shared" si="52"/>
        <v>学年</v>
      </c>
      <c r="AD176" s="231" t="str">
        <f t="shared" si="61"/>
        <v/>
      </c>
      <c r="AE176" s="231" t="str">
        <f t="shared" si="53"/>
        <v/>
      </c>
      <c r="AF176" s="231" t="str">
        <f t="shared" si="62"/>
        <v>が未記入です。</v>
      </c>
      <c r="AG176" s="231" t="str">
        <f t="shared" si="54"/>
        <v/>
      </c>
      <c r="AH176" s="231" t="str">
        <f t="shared" si="63"/>
        <v/>
      </c>
      <c r="AI176" s="231" t="str">
        <f t="shared" si="64"/>
        <v/>
      </c>
      <c r="AJ176" s="231" t="str">
        <f t="shared" si="65"/>
        <v/>
      </c>
      <c r="AK176" s="231" t="str">
        <f t="shared" si="55"/>
        <v/>
      </c>
    </row>
    <row r="177" spans="1:37" ht="25.5" customHeight="1">
      <c r="A177" s="178"/>
      <c r="B177" s="178"/>
      <c r="C177" s="222">
        <v>154</v>
      </c>
      <c r="D177" s="225"/>
      <c r="E177" s="223"/>
      <c r="F177" s="224"/>
      <c r="G177" s="343" t="s">
        <v>25</v>
      </c>
      <c r="H177" s="226" t="str">
        <f t="shared" si="45"/>
        <v/>
      </c>
      <c r="I177" s="226"/>
      <c r="J177" s="178"/>
      <c r="K177" s="178"/>
      <c r="L177" s="184"/>
      <c r="M177" s="184"/>
      <c r="N177" s="184"/>
      <c r="O177" s="184"/>
      <c r="P177" s="230" t="str">
        <f t="shared" si="56"/>
        <v/>
      </c>
      <c r="Q177" s="231" t="str">
        <f t="shared" si="57"/>
        <v/>
      </c>
      <c r="R177" s="231" t="str">
        <f t="shared" si="46"/>
        <v/>
      </c>
      <c r="S177" s="231" t="str">
        <f>IF(SUBSTITUTE(SUBSTITUTE($F177,"　","")," ","")="","",IFERROR(VLOOKUP($F177,$M$24:$M$44,1,FALSE),IFERROR(VLOOKUP(IF(AND(LEFT($F177,1)="小",NOT(SUM(COUNTIF($F177,{"*中*","*高*","*大*"})))),"小",IF(AND(LEFT($F177,1)="中",NOT(SUM(COUNTIF($F177,{"*小*","*高*","*大*"})))),"中",IF(AND(LEFT($F177,1)="高",NOT(SUM(COUNTIF($F177,{"*小*","*中*","*大*"})))),"高",IF(AND(LEFT($F177,1)="大",NOT(SUM(COUNTIF($F177,{"*小*","*中*","*高*"})))),"大","NG"))))&amp;MAX(TEXT(MID($F177,{1,2,3,4,5},{1;2;3;4;5;6;7;8;9;10;11;12;13;14;15}),"標準;;0;!0")*1),$M$24:$M$44,1,FALSE),"NG")))</f>
        <v/>
      </c>
      <c r="T177" s="231" t="str">
        <f t="shared" si="47"/>
        <v/>
      </c>
      <c r="U177" s="184">
        <f t="shared" si="48"/>
        <v>0</v>
      </c>
      <c r="V177" s="184">
        <f t="shared" si="66"/>
        <v>0</v>
      </c>
      <c r="W177" s="184">
        <f t="shared" si="58"/>
        <v>0</v>
      </c>
      <c r="X177" s="187" t="str">
        <f t="shared" si="49"/>
        <v/>
      </c>
      <c r="Y177" s="231" t="str">
        <f t="shared" si="50"/>
        <v>氏名</v>
      </c>
      <c r="Z177" s="231" t="str">
        <f t="shared" si="59"/>
        <v>・</v>
      </c>
      <c r="AA177" s="231" t="str">
        <f t="shared" si="51"/>
        <v>年齢</v>
      </c>
      <c r="AB177" s="231" t="str">
        <f t="shared" si="60"/>
        <v>・</v>
      </c>
      <c r="AC177" s="231" t="str">
        <f t="shared" si="52"/>
        <v>学年</v>
      </c>
      <c r="AD177" s="231" t="str">
        <f t="shared" si="61"/>
        <v/>
      </c>
      <c r="AE177" s="231" t="str">
        <f t="shared" si="53"/>
        <v/>
      </c>
      <c r="AF177" s="231" t="str">
        <f t="shared" si="62"/>
        <v>が未記入です。</v>
      </c>
      <c r="AG177" s="231" t="str">
        <f t="shared" si="54"/>
        <v/>
      </c>
      <c r="AH177" s="231" t="str">
        <f t="shared" si="63"/>
        <v/>
      </c>
      <c r="AI177" s="231" t="str">
        <f t="shared" si="64"/>
        <v/>
      </c>
      <c r="AJ177" s="231" t="str">
        <f t="shared" si="65"/>
        <v/>
      </c>
      <c r="AK177" s="231" t="str">
        <f t="shared" si="55"/>
        <v/>
      </c>
    </row>
    <row r="178" spans="1:37" ht="25.5" customHeight="1">
      <c r="A178" s="178"/>
      <c r="B178" s="178"/>
      <c r="C178" s="222">
        <v>155</v>
      </c>
      <c r="D178" s="225"/>
      <c r="E178" s="223"/>
      <c r="F178" s="224"/>
      <c r="G178" s="343" t="s">
        <v>25</v>
      </c>
      <c r="H178" s="226" t="str">
        <f t="shared" si="45"/>
        <v/>
      </c>
      <c r="I178" s="226"/>
      <c r="J178" s="178"/>
      <c r="K178" s="178"/>
      <c r="L178" s="184"/>
      <c r="M178" s="184"/>
      <c r="N178" s="184"/>
      <c r="O178" s="184"/>
      <c r="P178" s="230" t="str">
        <f t="shared" si="56"/>
        <v/>
      </c>
      <c r="Q178" s="231" t="str">
        <f t="shared" si="57"/>
        <v/>
      </c>
      <c r="R178" s="231" t="str">
        <f t="shared" si="46"/>
        <v/>
      </c>
      <c r="S178" s="231" t="str">
        <f>IF(SUBSTITUTE(SUBSTITUTE($F178,"　","")," ","")="","",IFERROR(VLOOKUP($F178,$M$24:$M$44,1,FALSE),IFERROR(VLOOKUP(IF(AND(LEFT($F178,1)="小",NOT(SUM(COUNTIF($F178,{"*中*","*高*","*大*"})))),"小",IF(AND(LEFT($F178,1)="中",NOT(SUM(COUNTIF($F178,{"*小*","*高*","*大*"})))),"中",IF(AND(LEFT($F178,1)="高",NOT(SUM(COUNTIF($F178,{"*小*","*中*","*大*"})))),"高",IF(AND(LEFT($F178,1)="大",NOT(SUM(COUNTIF($F178,{"*小*","*中*","*高*"})))),"大","NG"))))&amp;MAX(TEXT(MID($F178,{1,2,3,4,5},{1;2;3;4;5;6;7;8;9;10;11;12;13;14;15}),"標準;;0;!0")*1),$M$24:$M$44,1,FALSE),"NG")))</f>
        <v/>
      </c>
      <c r="T178" s="231" t="str">
        <f t="shared" si="47"/>
        <v/>
      </c>
      <c r="U178" s="184">
        <f t="shared" si="48"/>
        <v>0</v>
      </c>
      <c r="V178" s="184">
        <f t="shared" si="66"/>
        <v>0</v>
      </c>
      <c r="W178" s="184">
        <f t="shared" si="58"/>
        <v>0</v>
      </c>
      <c r="X178" s="187" t="str">
        <f t="shared" si="49"/>
        <v/>
      </c>
      <c r="Y178" s="231" t="str">
        <f t="shared" si="50"/>
        <v>氏名</v>
      </c>
      <c r="Z178" s="231" t="str">
        <f t="shared" si="59"/>
        <v>・</v>
      </c>
      <c r="AA178" s="231" t="str">
        <f t="shared" si="51"/>
        <v>年齢</v>
      </c>
      <c r="AB178" s="231" t="str">
        <f t="shared" si="60"/>
        <v>・</v>
      </c>
      <c r="AC178" s="231" t="str">
        <f t="shared" si="52"/>
        <v>学年</v>
      </c>
      <c r="AD178" s="231" t="str">
        <f t="shared" si="61"/>
        <v/>
      </c>
      <c r="AE178" s="231" t="str">
        <f t="shared" si="53"/>
        <v/>
      </c>
      <c r="AF178" s="231" t="str">
        <f t="shared" si="62"/>
        <v>が未記入です。</v>
      </c>
      <c r="AG178" s="231" t="str">
        <f t="shared" si="54"/>
        <v/>
      </c>
      <c r="AH178" s="231" t="str">
        <f t="shared" si="63"/>
        <v/>
      </c>
      <c r="AI178" s="231" t="str">
        <f t="shared" si="64"/>
        <v/>
      </c>
      <c r="AJ178" s="231" t="str">
        <f t="shared" si="65"/>
        <v/>
      </c>
      <c r="AK178" s="231" t="str">
        <f t="shared" si="55"/>
        <v/>
      </c>
    </row>
    <row r="179" spans="1:37" ht="25.5" customHeight="1">
      <c r="A179" s="178"/>
      <c r="B179" s="178"/>
      <c r="C179" s="222">
        <v>156</v>
      </c>
      <c r="D179" s="225"/>
      <c r="E179" s="223"/>
      <c r="F179" s="224"/>
      <c r="G179" s="343" t="s">
        <v>25</v>
      </c>
      <c r="H179" s="226" t="str">
        <f t="shared" si="45"/>
        <v/>
      </c>
      <c r="I179" s="226"/>
      <c r="J179" s="178"/>
      <c r="K179" s="178"/>
      <c r="L179" s="184"/>
      <c r="M179" s="184"/>
      <c r="N179" s="184"/>
      <c r="O179" s="184"/>
      <c r="P179" s="230" t="str">
        <f t="shared" si="56"/>
        <v/>
      </c>
      <c r="Q179" s="231" t="str">
        <f t="shared" si="57"/>
        <v/>
      </c>
      <c r="R179" s="231" t="str">
        <f t="shared" si="46"/>
        <v/>
      </c>
      <c r="S179" s="231" t="str">
        <f>IF(SUBSTITUTE(SUBSTITUTE($F179,"　","")," ","")="","",IFERROR(VLOOKUP($F179,$M$24:$M$44,1,FALSE),IFERROR(VLOOKUP(IF(AND(LEFT($F179,1)="小",NOT(SUM(COUNTIF($F179,{"*中*","*高*","*大*"})))),"小",IF(AND(LEFT($F179,1)="中",NOT(SUM(COUNTIF($F179,{"*小*","*高*","*大*"})))),"中",IF(AND(LEFT($F179,1)="高",NOT(SUM(COUNTIF($F179,{"*小*","*中*","*大*"})))),"高",IF(AND(LEFT($F179,1)="大",NOT(SUM(COUNTIF($F179,{"*小*","*中*","*高*"})))),"大","NG"))))&amp;MAX(TEXT(MID($F179,{1,2,3,4,5},{1;2;3;4;5;6;7;8;9;10;11;12;13;14;15}),"標準;;0;!0")*1),$M$24:$M$44,1,FALSE),"NG")))</f>
        <v/>
      </c>
      <c r="T179" s="231" t="str">
        <f t="shared" si="47"/>
        <v/>
      </c>
      <c r="U179" s="184">
        <f t="shared" si="48"/>
        <v>0</v>
      </c>
      <c r="V179" s="184">
        <f t="shared" si="66"/>
        <v>0</v>
      </c>
      <c r="W179" s="184">
        <f t="shared" si="58"/>
        <v>0</v>
      </c>
      <c r="X179" s="187" t="str">
        <f t="shared" si="49"/>
        <v/>
      </c>
      <c r="Y179" s="231" t="str">
        <f t="shared" si="50"/>
        <v>氏名</v>
      </c>
      <c r="Z179" s="231" t="str">
        <f t="shared" si="59"/>
        <v>・</v>
      </c>
      <c r="AA179" s="231" t="str">
        <f t="shared" si="51"/>
        <v>年齢</v>
      </c>
      <c r="AB179" s="231" t="str">
        <f t="shared" si="60"/>
        <v>・</v>
      </c>
      <c r="AC179" s="231" t="str">
        <f t="shared" si="52"/>
        <v>学年</v>
      </c>
      <c r="AD179" s="231" t="str">
        <f t="shared" si="61"/>
        <v/>
      </c>
      <c r="AE179" s="231" t="str">
        <f t="shared" si="53"/>
        <v/>
      </c>
      <c r="AF179" s="231" t="str">
        <f t="shared" si="62"/>
        <v>が未記入です。</v>
      </c>
      <c r="AG179" s="231" t="str">
        <f t="shared" si="54"/>
        <v/>
      </c>
      <c r="AH179" s="231" t="str">
        <f t="shared" si="63"/>
        <v/>
      </c>
      <c r="AI179" s="231" t="str">
        <f t="shared" si="64"/>
        <v/>
      </c>
      <c r="AJ179" s="231" t="str">
        <f t="shared" si="65"/>
        <v/>
      </c>
      <c r="AK179" s="231" t="str">
        <f t="shared" si="55"/>
        <v/>
      </c>
    </row>
    <row r="180" spans="1:37" ht="25.5" customHeight="1">
      <c r="A180" s="178"/>
      <c r="B180" s="178"/>
      <c r="C180" s="222">
        <v>157</v>
      </c>
      <c r="D180" s="225"/>
      <c r="E180" s="223"/>
      <c r="F180" s="224"/>
      <c r="G180" s="343" t="s">
        <v>25</v>
      </c>
      <c r="H180" s="226" t="str">
        <f t="shared" si="45"/>
        <v/>
      </c>
      <c r="I180" s="226"/>
      <c r="J180" s="178"/>
      <c r="K180" s="178"/>
      <c r="L180" s="184"/>
      <c r="M180" s="184"/>
      <c r="N180" s="184"/>
      <c r="O180" s="184"/>
      <c r="P180" s="230" t="str">
        <f t="shared" si="56"/>
        <v/>
      </c>
      <c r="Q180" s="231" t="str">
        <f t="shared" si="57"/>
        <v/>
      </c>
      <c r="R180" s="231" t="str">
        <f t="shared" si="46"/>
        <v/>
      </c>
      <c r="S180" s="231" t="str">
        <f>IF(SUBSTITUTE(SUBSTITUTE($F180,"　","")," ","")="","",IFERROR(VLOOKUP($F180,$M$24:$M$44,1,FALSE),IFERROR(VLOOKUP(IF(AND(LEFT($F180,1)="小",NOT(SUM(COUNTIF($F180,{"*中*","*高*","*大*"})))),"小",IF(AND(LEFT($F180,1)="中",NOT(SUM(COUNTIF($F180,{"*小*","*高*","*大*"})))),"中",IF(AND(LEFT($F180,1)="高",NOT(SUM(COUNTIF($F180,{"*小*","*中*","*大*"})))),"高",IF(AND(LEFT($F180,1)="大",NOT(SUM(COUNTIF($F180,{"*小*","*中*","*高*"})))),"大","NG"))))&amp;MAX(TEXT(MID($F180,{1,2,3,4,5},{1;2;3;4;5;6;7;8;9;10;11;12;13;14;15}),"標準;;0;!0")*1),$M$24:$M$44,1,FALSE),"NG")))</f>
        <v/>
      </c>
      <c r="T180" s="231" t="str">
        <f t="shared" si="47"/>
        <v/>
      </c>
      <c r="U180" s="184">
        <f t="shared" si="48"/>
        <v>0</v>
      </c>
      <c r="V180" s="184">
        <f t="shared" si="66"/>
        <v>0</v>
      </c>
      <c r="W180" s="184">
        <f t="shared" si="58"/>
        <v>0</v>
      </c>
      <c r="X180" s="187" t="str">
        <f t="shared" si="49"/>
        <v/>
      </c>
      <c r="Y180" s="231" t="str">
        <f t="shared" si="50"/>
        <v>氏名</v>
      </c>
      <c r="Z180" s="231" t="str">
        <f t="shared" si="59"/>
        <v>・</v>
      </c>
      <c r="AA180" s="231" t="str">
        <f t="shared" si="51"/>
        <v>年齢</v>
      </c>
      <c r="AB180" s="231" t="str">
        <f t="shared" si="60"/>
        <v>・</v>
      </c>
      <c r="AC180" s="231" t="str">
        <f t="shared" si="52"/>
        <v>学年</v>
      </c>
      <c r="AD180" s="231" t="str">
        <f t="shared" si="61"/>
        <v/>
      </c>
      <c r="AE180" s="231" t="str">
        <f t="shared" si="53"/>
        <v/>
      </c>
      <c r="AF180" s="231" t="str">
        <f t="shared" si="62"/>
        <v>が未記入です。</v>
      </c>
      <c r="AG180" s="231" t="str">
        <f t="shared" si="54"/>
        <v/>
      </c>
      <c r="AH180" s="231" t="str">
        <f t="shared" si="63"/>
        <v/>
      </c>
      <c r="AI180" s="231" t="str">
        <f t="shared" si="64"/>
        <v/>
      </c>
      <c r="AJ180" s="231" t="str">
        <f t="shared" si="65"/>
        <v/>
      </c>
      <c r="AK180" s="231" t="str">
        <f t="shared" si="55"/>
        <v/>
      </c>
    </row>
    <row r="181" spans="1:37" ht="25.5" customHeight="1">
      <c r="A181" s="178"/>
      <c r="B181" s="178"/>
      <c r="C181" s="222">
        <v>158</v>
      </c>
      <c r="D181" s="225"/>
      <c r="E181" s="223"/>
      <c r="F181" s="224"/>
      <c r="G181" s="343" t="s">
        <v>25</v>
      </c>
      <c r="H181" s="226" t="str">
        <f t="shared" si="45"/>
        <v/>
      </c>
      <c r="I181" s="226"/>
      <c r="J181" s="178"/>
      <c r="K181" s="178"/>
      <c r="L181" s="184"/>
      <c r="M181" s="184"/>
      <c r="N181" s="184"/>
      <c r="O181" s="184"/>
      <c r="P181" s="230" t="str">
        <f t="shared" si="56"/>
        <v/>
      </c>
      <c r="Q181" s="231" t="str">
        <f t="shared" si="57"/>
        <v/>
      </c>
      <c r="R181" s="231" t="str">
        <f t="shared" si="46"/>
        <v/>
      </c>
      <c r="S181" s="231" t="str">
        <f>IF(SUBSTITUTE(SUBSTITUTE($F181,"　","")," ","")="","",IFERROR(VLOOKUP($F181,$M$24:$M$44,1,FALSE),IFERROR(VLOOKUP(IF(AND(LEFT($F181,1)="小",NOT(SUM(COUNTIF($F181,{"*中*","*高*","*大*"})))),"小",IF(AND(LEFT($F181,1)="中",NOT(SUM(COUNTIF($F181,{"*小*","*高*","*大*"})))),"中",IF(AND(LEFT($F181,1)="高",NOT(SUM(COUNTIF($F181,{"*小*","*中*","*大*"})))),"高",IF(AND(LEFT($F181,1)="大",NOT(SUM(COUNTIF($F181,{"*小*","*中*","*高*"})))),"大","NG"))))&amp;MAX(TEXT(MID($F181,{1,2,3,4,5},{1;2;3;4;5;6;7;8;9;10;11;12;13;14;15}),"標準;;0;!0")*1),$M$24:$M$44,1,FALSE),"NG")))</f>
        <v/>
      </c>
      <c r="T181" s="231" t="str">
        <f t="shared" si="47"/>
        <v/>
      </c>
      <c r="U181" s="184">
        <f t="shared" si="48"/>
        <v>0</v>
      </c>
      <c r="V181" s="184">
        <f t="shared" si="66"/>
        <v>0</v>
      </c>
      <c r="W181" s="184">
        <f t="shared" si="58"/>
        <v>0</v>
      </c>
      <c r="X181" s="187" t="str">
        <f t="shared" si="49"/>
        <v/>
      </c>
      <c r="Y181" s="231" t="str">
        <f t="shared" si="50"/>
        <v>氏名</v>
      </c>
      <c r="Z181" s="231" t="str">
        <f t="shared" si="59"/>
        <v>・</v>
      </c>
      <c r="AA181" s="231" t="str">
        <f t="shared" si="51"/>
        <v>年齢</v>
      </c>
      <c r="AB181" s="231" t="str">
        <f t="shared" si="60"/>
        <v>・</v>
      </c>
      <c r="AC181" s="231" t="str">
        <f t="shared" si="52"/>
        <v>学年</v>
      </c>
      <c r="AD181" s="231" t="str">
        <f t="shared" si="61"/>
        <v/>
      </c>
      <c r="AE181" s="231" t="str">
        <f t="shared" si="53"/>
        <v/>
      </c>
      <c r="AF181" s="231" t="str">
        <f t="shared" si="62"/>
        <v>が未記入です。</v>
      </c>
      <c r="AG181" s="231" t="str">
        <f t="shared" si="54"/>
        <v/>
      </c>
      <c r="AH181" s="231" t="str">
        <f t="shared" si="63"/>
        <v/>
      </c>
      <c r="AI181" s="231" t="str">
        <f t="shared" si="64"/>
        <v/>
      </c>
      <c r="AJ181" s="231" t="str">
        <f t="shared" si="65"/>
        <v/>
      </c>
      <c r="AK181" s="231" t="str">
        <f t="shared" si="55"/>
        <v/>
      </c>
    </row>
    <row r="182" spans="1:37" ht="25.5" customHeight="1">
      <c r="A182" s="178"/>
      <c r="B182" s="178"/>
      <c r="C182" s="222">
        <v>159</v>
      </c>
      <c r="D182" s="225"/>
      <c r="E182" s="223"/>
      <c r="F182" s="224"/>
      <c r="G182" s="343" t="s">
        <v>25</v>
      </c>
      <c r="H182" s="226" t="str">
        <f t="shared" si="45"/>
        <v/>
      </c>
      <c r="I182" s="226"/>
      <c r="J182" s="178"/>
      <c r="K182" s="178"/>
      <c r="L182" s="184"/>
      <c r="M182" s="184"/>
      <c r="N182" s="184"/>
      <c r="O182" s="184"/>
      <c r="P182" s="230" t="str">
        <f t="shared" si="56"/>
        <v/>
      </c>
      <c r="Q182" s="231" t="str">
        <f t="shared" si="57"/>
        <v/>
      </c>
      <c r="R182" s="231" t="str">
        <f t="shared" si="46"/>
        <v/>
      </c>
      <c r="S182" s="231" t="str">
        <f>IF(SUBSTITUTE(SUBSTITUTE($F182,"　","")," ","")="","",IFERROR(VLOOKUP($F182,$M$24:$M$44,1,FALSE),IFERROR(VLOOKUP(IF(AND(LEFT($F182,1)="小",NOT(SUM(COUNTIF($F182,{"*中*","*高*","*大*"})))),"小",IF(AND(LEFT($F182,1)="中",NOT(SUM(COUNTIF($F182,{"*小*","*高*","*大*"})))),"中",IF(AND(LEFT($F182,1)="高",NOT(SUM(COUNTIF($F182,{"*小*","*中*","*大*"})))),"高",IF(AND(LEFT($F182,1)="大",NOT(SUM(COUNTIF($F182,{"*小*","*中*","*高*"})))),"大","NG"))))&amp;MAX(TEXT(MID($F182,{1,2,3,4,5},{1;2;3;4;5;6;7;8;9;10;11;12;13;14;15}),"標準;;0;!0")*1),$M$24:$M$44,1,FALSE),"NG")))</f>
        <v/>
      </c>
      <c r="T182" s="231" t="str">
        <f t="shared" si="47"/>
        <v/>
      </c>
      <c r="U182" s="184">
        <f t="shared" si="48"/>
        <v>0</v>
      </c>
      <c r="V182" s="184">
        <f t="shared" si="66"/>
        <v>0</v>
      </c>
      <c r="W182" s="184">
        <f t="shared" si="58"/>
        <v>0</v>
      </c>
      <c r="X182" s="187" t="str">
        <f t="shared" si="49"/>
        <v/>
      </c>
      <c r="Y182" s="231" t="str">
        <f t="shared" si="50"/>
        <v>氏名</v>
      </c>
      <c r="Z182" s="231" t="str">
        <f t="shared" si="59"/>
        <v>・</v>
      </c>
      <c r="AA182" s="231" t="str">
        <f t="shared" si="51"/>
        <v>年齢</v>
      </c>
      <c r="AB182" s="231" t="str">
        <f t="shared" si="60"/>
        <v>・</v>
      </c>
      <c r="AC182" s="231" t="str">
        <f t="shared" si="52"/>
        <v>学年</v>
      </c>
      <c r="AD182" s="231" t="str">
        <f t="shared" si="61"/>
        <v/>
      </c>
      <c r="AE182" s="231" t="str">
        <f t="shared" si="53"/>
        <v/>
      </c>
      <c r="AF182" s="231" t="str">
        <f t="shared" si="62"/>
        <v>が未記入です。</v>
      </c>
      <c r="AG182" s="231" t="str">
        <f t="shared" si="54"/>
        <v/>
      </c>
      <c r="AH182" s="231" t="str">
        <f t="shared" si="63"/>
        <v/>
      </c>
      <c r="AI182" s="231" t="str">
        <f t="shared" si="64"/>
        <v/>
      </c>
      <c r="AJ182" s="231" t="str">
        <f t="shared" si="65"/>
        <v/>
      </c>
      <c r="AK182" s="231" t="str">
        <f t="shared" si="55"/>
        <v/>
      </c>
    </row>
    <row r="183" spans="1:37" ht="25.5" customHeight="1">
      <c r="A183" s="178"/>
      <c r="B183" s="178"/>
      <c r="C183" s="222">
        <v>160</v>
      </c>
      <c r="D183" s="225"/>
      <c r="E183" s="223"/>
      <c r="F183" s="224"/>
      <c r="G183" s="343" t="s">
        <v>25</v>
      </c>
      <c r="H183" s="226" t="str">
        <f t="shared" si="45"/>
        <v/>
      </c>
      <c r="I183" s="226"/>
      <c r="J183" s="178"/>
      <c r="K183" s="178"/>
      <c r="L183" s="184"/>
      <c r="M183" s="184"/>
      <c r="N183" s="184"/>
      <c r="O183" s="184"/>
      <c r="P183" s="230" t="str">
        <f t="shared" si="56"/>
        <v/>
      </c>
      <c r="Q183" s="231" t="str">
        <f t="shared" si="57"/>
        <v/>
      </c>
      <c r="R183" s="231" t="str">
        <f t="shared" si="46"/>
        <v/>
      </c>
      <c r="S183" s="231" t="str">
        <f>IF(SUBSTITUTE(SUBSTITUTE($F183,"　","")," ","")="","",IFERROR(VLOOKUP($F183,$M$24:$M$44,1,FALSE),IFERROR(VLOOKUP(IF(AND(LEFT($F183,1)="小",NOT(SUM(COUNTIF($F183,{"*中*","*高*","*大*"})))),"小",IF(AND(LEFT($F183,1)="中",NOT(SUM(COUNTIF($F183,{"*小*","*高*","*大*"})))),"中",IF(AND(LEFT($F183,1)="高",NOT(SUM(COUNTIF($F183,{"*小*","*中*","*大*"})))),"高",IF(AND(LEFT($F183,1)="大",NOT(SUM(COUNTIF($F183,{"*小*","*中*","*高*"})))),"大","NG"))))&amp;MAX(TEXT(MID($F183,{1,2,3,4,5},{1;2;3;4;5;6;7;8;9;10;11;12;13;14;15}),"標準;;0;!0")*1),$M$24:$M$44,1,FALSE),"NG")))</f>
        <v/>
      </c>
      <c r="T183" s="231" t="str">
        <f t="shared" si="47"/>
        <v/>
      </c>
      <c r="U183" s="184">
        <f t="shared" si="48"/>
        <v>0</v>
      </c>
      <c r="V183" s="184">
        <f t="shared" si="66"/>
        <v>0</v>
      </c>
      <c r="W183" s="184">
        <f t="shared" si="58"/>
        <v>0</v>
      </c>
      <c r="X183" s="187" t="str">
        <f t="shared" si="49"/>
        <v/>
      </c>
      <c r="Y183" s="231" t="str">
        <f t="shared" si="50"/>
        <v>氏名</v>
      </c>
      <c r="Z183" s="231" t="str">
        <f t="shared" si="59"/>
        <v>・</v>
      </c>
      <c r="AA183" s="231" t="str">
        <f t="shared" si="51"/>
        <v>年齢</v>
      </c>
      <c r="AB183" s="231" t="str">
        <f t="shared" si="60"/>
        <v>・</v>
      </c>
      <c r="AC183" s="231" t="str">
        <f t="shared" si="52"/>
        <v>学年</v>
      </c>
      <c r="AD183" s="231" t="str">
        <f t="shared" si="61"/>
        <v/>
      </c>
      <c r="AE183" s="231" t="str">
        <f t="shared" si="53"/>
        <v/>
      </c>
      <c r="AF183" s="231" t="str">
        <f t="shared" si="62"/>
        <v>が未記入です。</v>
      </c>
      <c r="AG183" s="231" t="str">
        <f t="shared" si="54"/>
        <v/>
      </c>
      <c r="AH183" s="231" t="str">
        <f t="shared" si="63"/>
        <v/>
      </c>
      <c r="AI183" s="231" t="str">
        <f t="shared" si="64"/>
        <v/>
      </c>
      <c r="AJ183" s="231" t="str">
        <f t="shared" si="65"/>
        <v/>
      </c>
      <c r="AK183" s="231" t="str">
        <f t="shared" si="55"/>
        <v/>
      </c>
    </row>
    <row r="184" spans="1:37" ht="25.5" customHeight="1">
      <c r="A184" s="178"/>
      <c r="B184" s="178"/>
      <c r="C184" s="222">
        <v>161</v>
      </c>
      <c r="D184" s="225"/>
      <c r="E184" s="223"/>
      <c r="F184" s="224"/>
      <c r="G184" s="343" t="s">
        <v>25</v>
      </c>
      <c r="H184" s="226" t="str">
        <f t="shared" si="45"/>
        <v/>
      </c>
      <c r="I184" s="226"/>
      <c r="J184" s="178"/>
      <c r="K184" s="178"/>
      <c r="L184" s="184"/>
      <c r="M184" s="184"/>
      <c r="N184" s="184"/>
      <c r="O184" s="184"/>
      <c r="P184" s="230" t="str">
        <f t="shared" si="56"/>
        <v/>
      </c>
      <c r="Q184" s="231" t="str">
        <f t="shared" si="57"/>
        <v/>
      </c>
      <c r="R184" s="231" t="str">
        <f t="shared" si="46"/>
        <v/>
      </c>
      <c r="S184" s="231" t="str">
        <f>IF(SUBSTITUTE(SUBSTITUTE($F184,"　","")," ","")="","",IFERROR(VLOOKUP($F184,$M$24:$M$44,1,FALSE),IFERROR(VLOOKUP(IF(AND(LEFT($F184,1)="小",NOT(SUM(COUNTIF($F184,{"*中*","*高*","*大*"})))),"小",IF(AND(LEFT($F184,1)="中",NOT(SUM(COUNTIF($F184,{"*小*","*高*","*大*"})))),"中",IF(AND(LEFT($F184,1)="高",NOT(SUM(COUNTIF($F184,{"*小*","*中*","*大*"})))),"高",IF(AND(LEFT($F184,1)="大",NOT(SUM(COUNTIF($F184,{"*小*","*中*","*高*"})))),"大","NG"))))&amp;MAX(TEXT(MID($F184,{1,2,3,4,5},{1;2;3;4;5;6;7;8;9;10;11;12;13;14;15}),"標準;;0;!0")*1),$M$24:$M$44,1,FALSE),"NG")))</f>
        <v/>
      </c>
      <c r="T184" s="231" t="str">
        <f t="shared" si="47"/>
        <v/>
      </c>
      <c r="U184" s="184">
        <f t="shared" si="48"/>
        <v>0</v>
      </c>
      <c r="V184" s="184">
        <f t="shared" si="66"/>
        <v>0</v>
      </c>
      <c r="W184" s="184">
        <f t="shared" si="58"/>
        <v>0</v>
      </c>
      <c r="X184" s="187" t="str">
        <f t="shared" si="49"/>
        <v/>
      </c>
      <c r="Y184" s="231" t="str">
        <f t="shared" si="50"/>
        <v>氏名</v>
      </c>
      <c r="Z184" s="231" t="str">
        <f t="shared" si="59"/>
        <v>・</v>
      </c>
      <c r="AA184" s="231" t="str">
        <f t="shared" si="51"/>
        <v>年齢</v>
      </c>
      <c r="AB184" s="231" t="str">
        <f t="shared" si="60"/>
        <v>・</v>
      </c>
      <c r="AC184" s="231" t="str">
        <f t="shared" si="52"/>
        <v>学年</v>
      </c>
      <c r="AD184" s="231" t="str">
        <f t="shared" si="61"/>
        <v/>
      </c>
      <c r="AE184" s="231" t="str">
        <f t="shared" si="53"/>
        <v/>
      </c>
      <c r="AF184" s="231" t="str">
        <f t="shared" si="62"/>
        <v>が未記入です。</v>
      </c>
      <c r="AG184" s="231" t="str">
        <f t="shared" si="54"/>
        <v/>
      </c>
      <c r="AH184" s="231" t="str">
        <f t="shared" si="63"/>
        <v/>
      </c>
      <c r="AI184" s="231" t="str">
        <f t="shared" si="64"/>
        <v/>
      </c>
      <c r="AJ184" s="231" t="str">
        <f t="shared" si="65"/>
        <v/>
      </c>
      <c r="AK184" s="231" t="str">
        <f t="shared" si="55"/>
        <v/>
      </c>
    </row>
    <row r="185" spans="1:37" ht="25.5" customHeight="1">
      <c r="A185" s="178"/>
      <c r="B185" s="178"/>
      <c r="C185" s="222">
        <v>162</v>
      </c>
      <c r="D185" s="225"/>
      <c r="E185" s="223"/>
      <c r="F185" s="224"/>
      <c r="G185" s="343" t="s">
        <v>25</v>
      </c>
      <c r="H185" s="226" t="str">
        <f t="shared" si="45"/>
        <v/>
      </c>
      <c r="I185" s="226"/>
      <c r="J185" s="178"/>
      <c r="K185" s="178"/>
      <c r="L185" s="184"/>
      <c r="M185" s="184"/>
      <c r="N185" s="184"/>
      <c r="O185" s="184"/>
      <c r="P185" s="230" t="str">
        <f t="shared" si="56"/>
        <v/>
      </c>
      <c r="Q185" s="231" t="str">
        <f t="shared" si="57"/>
        <v/>
      </c>
      <c r="R185" s="231" t="str">
        <f t="shared" si="46"/>
        <v/>
      </c>
      <c r="S185" s="231" t="str">
        <f>IF(SUBSTITUTE(SUBSTITUTE($F185,"　","")," ","")="","",IFERROR(VLOOKUP($F185,$M$24:$M$44,1,FALSE),IFERROR(VLOOKUP(IF(AND(LEFT($F185,1)="小",NOT(SUM(COUNTIF($F185,{"*中*","*高*","*大*"})))),"小",IF(AND(LEFT($F185,1)="中",NOT(SUM(COUNTIF($F185,{"*小*","*高*","*大*"})))),"中",IF(AND(LEFT($F185,1)="高",NOT(SUM(COUNTIF($F185,{"*小*","*中*","*大*"})))),"高",IF(AND(LEFT($F185,1)="大",NOT(SUM(COUNTIF($F185,{"*小*","*中*","*高*"})))),"大","NG"))))&amp;MAX(TEXT(MID($F185,{1,2,3,4,5},{1;2;3;4;5;6;7;8;9;10;11;12;13;14;15}),"標準;;0;!0")*1),$M$24:$M$44,1,FALSE),"NG")))</f>
        <v/>
      </c>
      <c r="T185" s="231" t="str">
        <f t="shared" si="47"/>
        <v/>
      </c>
      <c r="U185" s="184">
        <f t="shared" si="48"/>
        <v>0</v>
      </c>
      <c r="V185" s="184">
        <f t="shared" si="66"/>
        <v>0</v>
      </c>
      <c r="W185" s="184">
        <f t="shared" si="58"/>
        <v>0</v>
      </c>
      <c r="X185" s="187" t="str">
        <f t="shared" si="49"/>
        <v/>
      </c>
      <c r="Y185" s="231" t="str">
        <f t="shared" si="50"/>
        <v>氏名</v>
      </c>
      <c r="Z185" s="231" t="str">
        <f t="shared" si="59"/>
        <v>・</v>
      </c>
      <c r="AA185" s="231" t="str">
        <f t="shared" si="51"/>
        <v>年齢</v>
      </c>
      <c r="AB185" s="231" t="str">
        <f t="shared" si="60"/>
        <v>・</v>
      </c>
      <c r="AC185" s="231" t="str">
        <f t="shared" si="52"/>
        <v>学年</v>
      </c>
      <c r="AD185" s="231" t="str">
        <f t="shared" si="61"/>
        <v/>
      </c>
      <c r="AE185" s="231" t="str">
        <f t="shared" si="53"/>
        <v/>
      </c>
      <c r="AF185" s="231" t="str">
        <f t="shared" si="62"/>
        <v>が未記入です。</v>
      </c>
      <c r="AG185" s="231" t="str">
        <f t="shared" si="54"/>
        <v/>
      </c>
      <c r="AH185" s="231" t="str">
        <f t="shared" si="63"/>
        <v/>
      </c>
      <c r="AI185" s="231" t="str">
        <f t="shared" si="64"/>
        <v/>
      </c>
      <c r="AJ185" s="231" t="str">
        <f t="shared" si="65"/>
        <v/>
      </c>
      <c r="AK185" s="231" t="str">
        <f t="shared" si="55"/>
        <v/>
      </c>
    </row>
    <row r="186" spans="1:37" ht="25.5" customHeight="1">
      <c r="A186" s="178"/>
      <c r="B186" s="178"/>
      <c r="C186" s="222">
        <v>163</v>
      </c>
      <c r="D186" s="225"/>
      <c r="E186" s="223"/>
      <c r="F186" s="224"/>
      <c r="G186" s="343" t="s">
        <v>25</v>
      </c>
      <c r="H186" s="226" t="str">
        <f t="shared" si="45"/>
        <v/>
      </c>
      <c r="I186" s="226"/>
      <c r="J186" s="178"/>
      <c r="K186" s="178"/>
      <c r="L186" s="184"/>
      <c r="M186" s="184"/>
      <c r="N186" s="184"/>
      <c r="O186" s="184"/>
      <c r="P186" s="230" t="str">
        <f t="shared" si="56"/>
        <v/>
      </c>
      <c r="Q186" s="231" t="str">
        <f t="shared" si="57"/>
        <v/>
      </c>
      <c r="R186" s="231" t="str">
        <f t="shared" si="46"/>
        <v/>
      </c>
      <c r="S186" s="231" t="str">
        <f>IF(SUBSTITUTE(SUBSTITUTE($F186,"　","")," ","")="","",IFERROR(VLOOKUP($F186,$M$24:$M$44,1,FALSE),IFERROR(VLOOKUP(IF(AND(LEFT($F186,1)="小",NOT(SUM(COUNTIF($F186,{"*中*","*高*","*大*"})))),"小",IF(AND(LEFT($F186,1)="中",NOT(SUM(COUNTIF($F186,{"*小*","*高*","*大*"})))),"中",IF(AND(LEFT($F186,1)="高",NOT(SUM(COUNTIF($F186,{"*小*","*中*","*大*"})))),"高",IF(AND(LEFT($F186,1)="大",NOT(SUM(COUNTIF($F186,{"*小*","*中*","*高*"})))),"大","NG"))))&amp;MAX(TEXT(MID($F186,{1,2,3,4,5},{1;2;3;4;5;6;7;8;9;10;11;12;13;14;15}),"標準;;0;!0")*1),$M$24:$M$44,1,FALSE),"NG")))</f>
        <v/>
      </c>
      <c r="T186" s="231" t="str">
        <f t="shared" si="47"/>
        <v/>
      </c>
      <c r="U186" s="184">
        <f t="shared" si="48"/>
        <v>0</v>
      </c>
      <c r="V186" s="184">
        <f t="shared" si="66"/>
        <v>0</v>
      </c>
      <c r="W186" s="184">
        <f t="shared" si="58"/>
        <v>0</v>
      </c>
      <c r="X186" s="187" t="str">
        <f t="shared" si="49"/>
        <v/>
      </c>
      <c r="Y186" s="231" t="str">
        <f t="shared" si="50"/>
        <v>氏名</v>
      </c>
      <c r="Z186" s="231" t="str">
        <f t="shared" si="59"/>
        <v>・</v>
      </c>
      <c r="AA186" s="231" t="str">
        <f t="shared" si="51"/>
        <v>年齢</v>
      </c>
      <c r="AB186" s="231" t="str">
        <f t="shared" si="60"/>
        <v>・</v>
      </c>
      <c r="AC186" s="231" t="str">
        <f t="shared" si="52"/>
        <v>学年</v>
      </c>
      <c r="AD186" s="231" t="str">
        <f t="shared" si="61"/>
        <v/>
      </c>
      <c r="AE186" s="231" t="str">
        <f t="shared" si="53"/>
        <v/>
      </c>
      <c r="AF186" s="231" t="str">
        <f t="shared" si="62"/>
        <v>が未記入です。</v>
      </c>
      <c r="AG186" s="231" t="str">
        <f t="shared" si="54"/>
        <v/>
      </c>
      <c r="AH186" s="231" t="str">
        <f t="shared" si="63"/>
        <v/>
      </c>
      <c r="AI186" s="231" t="str">
        <f t="shared" si="64"/>
        <v/>
      </c>
      <c r="AJ186" s="231" t="str">
        <f t="shared" si="65"/>
        <v/>
      </c>
      <c r="AK186" s="231" t="str">
        <f t="shared" si="55"/>
        <v/>
      </c>
    </row>
    <row r="187" spans="1:37" ht="25.5" customHeight="1">
      <c r="A187" s="178"/>
      <c r="B187" s="178"/>
      <c r="C187" s="222">
        <v>164</v>
      </c>
      <c r="D187" s="225"/>
      <c r="E187" s="223"/>
      <c r="F187" s="224"/>
      <c r="G187" s="343" t="s">
        <v>25</v>
      </c>
      <c r="H187" s="226" t="str">
        <f t="shared" si="45"/>
        <v/>
      </c>
      <c r="I187" s="226"/>
      <c r="J187" s="178"/>
      <c r="K187" s="178"/>
      <c r="L187" s="184"/>
      <c r="M187" s="184"/>
      <c r="N187" s="184"/>
      <c r="O187" s="184"/>
      <c r="P187" s="230" t="str">
        <f t="shared" si="56"/>
        <v/>
      </c>
      <c r="Q187" s="231" t="str">
        <f t="shared" si="57"/>
        <v/>
      </c>
      <c r="R187" s="231" t="str">
        <f t="shared" si="46"/>
        <v/>
      </c>
      <c r="S187" s="231" t="str">
        <f>IF(SUBSTITUTE(SUBSTITUTE($F187,"　","")," ","")="","",IFERROR(VLOOKUP($F187,$M$24:$M$44,1,FALSE),IFERROR(VLOOKUP(IF(AND(LEFT($F187,1)="小",NOT(SUM(COUNTIF($F187,{"*中*","*高*","*大*"})))),"小",IF(AND(LEFT($F187,1)="中",NOT(SUM(COUNTIF($F187,{"*小*","*高*","*大*"})))),"中",IF(AND(LEFT($F187,1)="高",NOT(SUM(COUNTIF($F187,{"*小*","*中*","*大*"})))),"高",IF(AND(LEFT($F187,1)="大",NOT(SUM(COUNTIF($F187,{"*小*","*中*","*高*"})))),"大","NG"))))&amp;MAX(TEXT(MID($F187,{1,2,3,4,5},{1;2;3;4;5;6;7;8;9;10;11;12;13;14;15}),"標準;;0;!0")*1),$M$24:$M$44,1,FALSE),"NG")))</f>
        <v/>
      </c>
      <c r="T187" s="231" t="str">
        <f t="shared" si="47"/>
        <v/>
      </c>
      <c r="U187" s="184">
        <f t="shared" si="48"/>
        <v>0</v>
      </c>
      <c r="V187" s="184">
        <f t="shared" si="66"/>
        <v>0</v>
      </c>
      <c r="W187" s="184">
        <f t="shared" si="58"/>
        <v>0</v>
      </c>
      <c r="X187" s="187" t="str">
        <f t="shared" si="49"/>
        <v/>
      </c>
      <c r="Y187" s="231" t="str">
        <f t="shared" si="50"/>
        <v>氏名</v>
      </c>
      <c r="Z187" s="231" t="str">
        <f t="shared" si="59"/>
        <v>・</v>
      </c>
      <c r="AA187" s="231" t="str">
        <f t="shared" si="51"/>
        <v>年齢</v>
      </c>
      <c r="AB187" s="231" t="str">
        <f t="shared" si="60"/>
        <v>・</v>
      </c>
      <c r="AC187" s="231" t="str">
        <f t="shared" si="52"/>
        <v>学年</v>
      </c>
      <c r="AD187" s="231" t="str">
        <f t="shared" si="61"/>
        <v/>
      </c>
      <c r="AE187" s="231" t="str">
        <f t="shared" si="53"/>
        <v/>
      </c>
      <c r="AF187" s="231" t="str">
        <f t="shared" si="62"/>
        <v>が未記入です。</v>
      </c>
      <c r="AG187" s="231" t="str">
        <f t="shared" si="54"/>
        <v/>
      </c>
      <c r="AH187" s="231" t="str">
        <f t="shared" si="63"/>
        <v/>
      </c>
      <c r="AI187" s="231" t="str">
        <f t="shared" si="64"/>
        <v/>
      </c>
      <c r="AJ187" s="231" t="str">
        <f t="shared" si="65"/>
        <v/>
      </c>
      <c r="AK187" s="231" t="str">
        <f t="shared" si="55"/>
        <v/>
      </c>
    </row>
    <row r="188" spans="1:37" ht="25.5" customHeight="1">
      <c r="A188" s="178"/>
      <c r="B188" s="178"/>
      <c r="C188" s="222">
        <v>165</v>
      </c>
      <c r="D188" s="225"/>
      <c r="E188" s="223"/>
      <c r="F188" s="224"/>
      <c r="G188" s="343" t="s">
        <v>25</v>
      </c>
      <c r="H188" s="226" t="str">
        <f t="shared" si="45"/>
        <v/>
      </c>
      <c r="I188" s="226"/>
      <c r="J188" s="178"/>
      <c r="K188" s="178"/>
      <c r="L188" s="184"/>
      <c r="M188" s="184"/>
      <c r="N188" s="184"/>
      <c r="O188" s="184"/>
      <c r="P188" s="230" t="str">
        <f t="shared" si="56"/>
        <v/>
      </c>
      <c r="Q188" s="231" t="str">
        <f t="shared" si="57"/>
        <v/>
      </c>
      <c r="R188" s="231" t="str">
        <f t="shared" si="46"/>
        <v/>
      </c>
      <c r="S188" s="231" t="str">
        <f>IF(SUBSTITUTE(SUBSTITUTE($F188,"　","")," ","")="","",IFERROR(VLOOKUP($F188,$M$24:$M$44,1,FALSE),IFERROR(VLOOKUP(IF(AND(LEFT($F188,1)="小",NOT(SUM(COUNTIF($F188,{"*中*","*高*","*大*"})))),"小",IF(AND(LEFT($F188,1)="中",NOT(SUM(COUNTIF($F188,{"*小*","*高*","*大*"})))),"中",IF(AND(LEFT($F188,1)="高",NOT(SUM(COUNTIF($F188,{"*小*","*中*","*大*"})))),"高",IF(AND(LEFT($F188,1)="大",NOT(SUM(COUNTIF($F188,{"*小*","*中*","*高*"})))),"大","NG"))))&amp;MAX(TEXT(MID($F188,{1,2,3,4,5},{1;2;3;4;5;6;7;8;9;10;11;12;13;14;15}),"標準;;0;!0")*1),$M$24:$M$44,1,FALSE),"NG")))</f>
        <v/>
      </c>
      <c r="T188" s="231" t="str">
        <f t="shared" si="47"/>
        <v/>
      </c>
      <c r="U188" s="184">
        <f t="shared" si="48"/>
        <v>0</v>
      </c>
      <c r="V188" s="184">
        <f t="shared" si="66"/>
        <v>0</v>
      </c>
      <c r="W188" s="184">
        <f t="shared" si="58"/>
        <v>0</v>
      </c>
      <c r="X188" s="187" t="str">
        <f t="shared" si="49"/>
        <v/>
      </c>
      <c r="Y188" s="231" t="str">
        <f t="shared" si="50"/>
        <v>氏名</v>
      </c>
      <c r="Z188" s="231" t="str">
        <f t="shared" si="59"/>
        <v>・</v>
      </c>
      <c r="AA188" s="231" t="str">
        <f t="shared" si="51"/>
        <v>年齢</v>
      </c>
      <c r="AB188" s="231" t="str">
        <f t="shared" si="60"/>
        <v>・</v>
      </c>
      <c r="AC188" s="231" t="str">
        <f t="shared" si="52"/>
        <v>学年</v>
      </c>
      <c r="AD188" s="231" t="str">
        <f t="shared" si="61"/>
        <v/>
      </c>
      <c r="AE188" s="231" t="str">
        <f t="shared" si="53"/>
        <v/>
      </c>
      <c r="AF188" s="231" t="str">
        <f t="shared" si="62"/>
        <v>が未記入です。</v>
      </c>
      <c r="AG188" s="231" t="str">
        <f t="shared" si="54"/>
        <v/>
      </c>
      <c r="AH188" s="231" t="str">
        <f t="shared" si="63"/>
        <v/>
      </c>
      <c r="AI188" s="231" t="str">
        <f t="shared" si="64"/>
        <v/>
      </c>
      <c r="AJ188" s="231" t="str">
        <f t="shared" si="65"/>
        <v/>
      </c>
      <c r="AK188" s="231" t="str">
        <f t="shared" si="55"/>
        <v/>
      </c>
    </row>
    <row r="189" spans="1:37" ht="25.5" customHeight="1">
      <c r="A189" s="178"/>
      <c r="B189" s="178"/>
      <c r="C189" s="222">
        <v>166</v>
      </c>
      <c r="D189" s="225"/>
      <c r="E189" s="223"/>
      <c r="F189" s="224"/>
      <c r="G189" s="343" t="s">
        <v>25</v>
      </c>
      <c r="H189" s="226" t="str">
        <f t="shared" si="45"/>
        <v/>
      </c>
      <c r="I189" s="226"/>
      <c r="J189" s="178"/>
      <c r="K189" s="178"/>
      <c r="L189" s="184"/>
      <c r="M189" s="184"/>
      <c r="N189" s="184"/>
      <c r="O189" s="184"/>
      <c r="P189" s="230" t="str">
        <f t="shared" si="56"/>
        <v/>
      </c>
      <c r="Q189" s="231" t="str">
        <f t="shared" si="57"/>
        <v/>
      </c>
      <c r="R189" s="231" t="str">
        <f t="shared" si="46"/>
        <v/>
      </c>
      <c r="S189" s="231" t="str">
        <f>IF(SUBSTITUTE(SUBSTITUTE($F189,"　","")," ","")="","",IFERROR(VLOOKUP($F189,$M$24:$M$44,1,FALSE),IFERROR(VLOOKUP(IF(AND(LEFT($F189,1)="小",NOT(SUM(COUNTIF($F189,{"*中*","*高*","*大*"})))),"小",IF(AND(LEFT($F189,1)="中",NOT(SUM(COUNTIF($F189,{"*小*","*高*","*大*"})))),"中",IF(AND(LEFT($F189,1)="高",NOT(SUM(COUNTIF($F189,{"*小*","*中*","*大*"})))),"高",IF(AND(LEFT($F189,1)="大",NOT(SUM(COUNTIF($F189,{"*小*","*中*","*高*"})))),"大","NG"))))&amp;MAX(TEXT(MID($F189,{1,2,3,4,5},{1;2;3;4;5;6;7;8;9;10;11;12;13;14;15}),"標準;;0;!0")*1),$M$24:$M$44,1,FALSE),"NG")))</f>
        <v/>
      </c>
      <c r="T189" s="231" t="str">
        <f t="shared" si="47"/>
        <v/>
      </c>
      <c r="U189" s="184">
        <f t="shared" si="48"/>
        <v>0</v>
      </c>
      <c r="V189" s="184">
        <f t="shared" si="66"/>
        <v>0</v>
      </c>
      <c r="W189" s="184">
        <f t="shared" si="58"/>
        <v>0</v>
      </c>
      <c r="X189" s="187" t="str">
        <f t="shared" si="49"/>
        <v/>
      </c>
      <c r="Y189" s="231" t="str">
        <f t="shared" si="50"/>
        <v>氏名</v>
      </c>
      <c r="Z189" s="231" t="str">
        <f t="shared" si="59"/>
        <v>・</v>
      </c>
      <c r="AA189" s="231" t="str">
        <f t="shared" si="51"/>
        <v>年齢</v>
      </c>
      <c r="AB189" s="231" t="str">
        <f t="shared" si="60"/>
        <v>・</v>
      </c>
      <c r="AC189" s="231" t="str">
        <f t="shared" si="52"/>
        <v>学年</v>
      </c>
      <c r="AD189" s="231" t="str">
        <f t="shared" si="61"/>
        <v/>
      </c>
      <c r="AE189" s="231" t="str">
        <f t="shared" si="53"/>
        <v/>
      </c>
      <c r="AF189" s="231" t="str">
        <f t="shared" si="62"/>
        <v>が未記入です。</v>
      </c>
      <c r="AG189" s="231" t="str">
        <f t="shared" si="54"/>
        <v/>
      </c>
      <c r="AH189" s="231" t="str">
        <f t="shared" si="63"/>
        <v/>
      </c>
      <c r="AI189" s="231" t="str">
        <f t="shared" si="64"/>
        <v/>
      </c>
      <c r="AJ189" s="231" t="str">
        <f t="shared" si="65"/>
        <v/>
      </c>
      <c r="AK189" s="231" t="str">
        <f t="shared" si="55"/>
        <v/>
      </c>
    </row>
    <row r="190" spans="1:37" ht="25.5" customHeight="1">
      <c r="A190" s="178"/>
      <c r="B190" s="178"/>
      <c r="C190" s="222">
        <v>167</v>
      </c>
      <c r="D190" s="225"/>
      <c r="E190" s="223"/>
      <c r="F190" s="224"/>
      <c r="G190" s="343" t="s">
        <v>25</v>
      </c>
      <c r="H190" s="226" t="str">
        <f t="shared" si="45"/>
        <v/>
      </c>
      <c r="I190" s="226"/>
      <c r="J190" s="178"/>
      <c r="K190" s="178"/>
      <c r="L190" s="184"/>
      <c r="M190" s="184"/>
      <c r="N190" s="184"/>
      <c r="O190" s="184"/>
      <c r="P190" s="230" t="str">
        <f t="shared" si="56"/>
        <v/>
      </c>
      <c r="Q190" s="231" t="str">
        <f t="shared" si="57"/>
        <v/>
      </c>
      <c r="R190" s="231" t="str">
        <f t="shared" si="46"/>
        <v/>
      </c>
      <c r="S190" s="231" t="str">
        <f>IF(SUBSTITUTE(SUBSTITUTE($F190,"　","")," ","")="","",IFERROR(VLOOKUP($F190,$M$24:$M$44,1,FALSE),IFERROR(VLOOKUP(IF(AND(LEFT($F190,1)="小",NOT(SUM(COUNTIF($F190,{"*中*","*高*","*大*"})))),"小",IF(AND(LEFT($F190,1)="中",NOT(SUM(COUNTIF($F190,{"*小*","*高*","*大*"})))),"中",IF(AND(LEFT($F190,1)="高",NOT(SUM(COUNTIF($F190,{"*小*","*中*","*大*"})))),"高",IF(AND(LEFT($F190,1)="大",NOT(SUM(COUNTIF($F190,{"*小*","*中*","*高*"})))),"大","NG"))))&amp;MAX(TEXT(MID($F190,{1,2,3,4,5},{1;2;3;4;5;6;7;8;9;10;11;12;13;14;15}),"標準;;0;!0")*1),$M$24:$M$44,1,FALSE),"NG")))</f>
        <v/>
      </c>
      <c r="T190" s="231" t="str">
        <f t="shared" si="47"/>
        <v/>
      </c>
      <c r="U190" s="184">
        <f t="shared" si="48"/>
        <v>0</v>
      </c>
      <c r="V190" s="184">
        <f t="shared" si="66"/>
        <v>0</v>
      </c>
      <c r="W190" s="184">
        <f t="shared" si="58"/>
        <v>0</v>
      </c>
      <c r="X190" s="187" t="str">
        <f t="shared" si="49"/>
        <v/>
      </c>
      <c r="Y190" s="231" t="str">
        <f t="shared" si="50"/>
        <v>氏名</v>
      </c>
      <c r="Z190" s="231" t="str">
        <f t="shared" si="59"/>
        <v>・</v>
      </c>
      <c r="AA190" s="231" t="str">
        <f t="shared" si="51"/>
        <v>年齢</v>
      </c>
      <c r="AB190" s="231" t="str">
        <f t="shared" si="60"/>
        <v>・</v>
      </c>
      <c r="AC190" s="231" t="str">
        <f t="shared" si="52"/>
        <v>学年</v>
      </c>
      <c r="AD190" s="231" t="str">
        <f t="shared" si="61"/>
        <v/>
      </c>
      <c r="AE190" s="231" t="str">
        <f t="shared" si="53"/>
        <v/>
      </c>
      <c r="AF190" s="231" t="str">
        <f t="shared" si="62"/>
        <v>が未記入です。</v>
      </c>
      <c r="AG190" s="231" t="str">
        <f t="shared" si="54"/>
        <v/>
      </c>
      <c r="AH190" s="231" t="str">
        <f t="shared" si="63"/>
        <v/>
      </c>
      <c r="AI190" s="231" t="str">
        <f t="shared" si="64"/>
        <v/>
      </c>
      <c r="AJ190" s="231" t="str">
        <f t="shared" si="65"/>
        <v/>
      </c>
      <c r="AK190" s="231" t="str">
        <f t="shared" si="55"/>
        <v/>
      </c>
    </row>
    <row r="191" spans="1:37" ht="25.5" customHeight="1">
      <c r="A191" s="178"/>
      <c r="B191" s="178"/>
      <c r="C191" s="222">
        <v>168</v>
      </c>
      <c r="D191" s="225"/>
      <c r="E191" s="223"/>
      <c r="F191" s="224"/>
      <c r="G191" s="343" t="s">
        <v>25</v>
      </c>
      <c r="H191" s="226" t="str">
        <f t="shared" si="45"/>
        <v/>
      </c>
      <c r="I191" s="226"/>
      <c r="J191" s="178"/>
      <c r="K191" s="178"/>
      <c r="L191" s="184"/>
      <c r="M191" s="184"/>
      <c r="N191" s="184"/>
      <c r="O191" s="184"/>
      <c r="P191" s="230" t="str">
        <f t="shared" si="56"/>
        <v/>
      </c>
      <c r="Q191" s="231" t="str">
        <f t="shared" si="57"/>
        <v/>
      </c>
      <c r="R191" s="231" t="str">
        <f t="shared" si="46"/>
        <v/>
      </c>
      <c r="S191" s="231" t="str">
        <f>IF(SUBSTITUTE(SUBSTITUTE($F191,"　","")," ","")="","",IFERROR(VLOOKUP($F191,$M$24:$M$44,1,FALSE),IFERROR(VLOOKUP(IF(AND(LEFT($F191,1)="小",NOT(SUM(COUNTIF($F191,{"*中*","*高*","*大*"})))),"小",IF(AND(LEFT($F191,1)="中",NOT(SUM(COUNTIF($F191,{"*小*","*高*","*大*"})))),"中",IF(AND(LEFT($F191,1)="高",NOT(SUM(COUNTIF($F191,{"*小*","*中*","*大*"})))),"高",IF(AND(LEFT($F191,1)="大",NOT(SUM(COUNTIF($F191,{"*小*","*中*","*高*"})))),"大","NG"))))&amp;MAX(TEXT(MID($F191,{1,2,3,4,5},{1;2;3;4;5;6;7;8;9;10;11;12;13;14;15}),"標準;;0;!0")*1),$M$24:$M$44,1,FALSE),"NG")))</f>
        <v/>
      </c>
      <c r="T191" s="231" t="str">
        <f t="shared" si="47"/>
        <v/>
      </c>
      <c r="U191" s="184">
        <f t="shared" si="48"/>
        <v>0</v>
      </c>
      <c r="V191" s="184">
        <f t="shared" si="66"/>
        <v>0</v>
      </c>
      <c r="W191" s="184">
        <f t="shared" si="58"/>
        <v>0</v>
      </c>
      <c r="X191" s="187" t="str">
        <f t="shared" si="49"/>
        <v/>
      </c>
      <c r="Y191" s="231" t="str">
        <f t="shared" si="50"/>
        <v>氏名</v>
      </c>
      <c r="Z191" s="231" t="str">
        <f t="shared" si="59"/>
        <v>・</v>
      </c>
      <c r="AA191" s="231" t="str">
        <f t="shared" si="51"/>
        <v>年齢</v>
      </c>
      <c r="AB191" s="231" t="str">
        <f t="shared" si="60"/>
        <v>・</v>
      </c>
      <c r="AC191" s="231" t="str">
        <f t="shared" si="52"/>
        <v>学年</v>
      </c>
      <c r="AD191" s="231" t="str">
        <f t="shared" si="61"/>
        <v/>
      </c>
      <c r="AE191" s="231" t="str">
        <f t="shared" si="53"/>
        <v/>
      </c>
      <c r="AF191" s="231" t="str">
        <f t="shared" si="62"/>
        <v>が未記入です。</v>
      </c>
      <c r="AG191" s="231" t="str">
        <f t="shared" si="54"/>
        <v/>
      </c>
      <c r="AH191" s="231" t="str">
        <f t="shared" si="63"/>
        <v/>
      </c>
      <c r="AI191" s="231" t="str">
        <f t="shared" si="64"/>
        <v/>
      </c>
      <c r="AJ191" s="231" t="str">
        <f t="shared" si="65"/>
        <v/>
      </c>
      <c r="AK191" s="231" t="str">
        <f t="shared" si="55"/>
        <v/>
      </c>
    </row>
    <row r="192" spans="1:37" ht="25.5" customHeight="1">
      <c r="A192" s="178"/>
      <c r="B192" s="178"/>
      <c r="C192" s="222">
        <v>169</v>
      </c>
      <c r="D192" s="225"/>
      <c r="E192" s="223"/>
      <c r="F192" s="224"/>
      <c r="G192" s="343" t="s">
        <v>25</v>
      </c>
      <c r="H192" s="226" t="str">
        <f t="shared" si="45"/>
        <v/>
      </c>
      <c r="I192" s="226"/>
      <c r="J192" s="178"/>
      <c r="K192" s="178"/>
      <c r="L192" s="184"/>
      <c r="M192" s="184"/>
      <c r="N192" s="184"/>
      <c r="O192" s="184"/>
      <c r="P192" s="230" t="str">
        <f t="shared" si="56"/>
        <v/>
      </c>
      <c r="Q192" s="231" t="str">
        <f t="shared" si="57"/>
        <v/>
      </c>
      <c r="R192" s="231" t="str">
        <f t="shared" si="46"/>
        <v/>
      </c>
      <c r="S192" s="231" t="str">
        <f>IF(SUBSTITUTE(SUBSTITUTE($F192,"　","")," ","")="","",IFERROR(VLOOKUP($F192,$M$24:$M$44,1,FALSE),IFERROR(VLOOKUP(IF(AND(LEFT($F192,1)="小",NOT(SUM(COUNTIF($F192,{"*中*","*高*","*大*"})))),"小",IF(AND(LEFT($F192,1)="中",NOT(SUM(COUNTIF($F192,{"*小*","*高*","*大*"})))),"中",IF(AND(LEFT($F192,1)="高",NOT(SUM(COUNTIF($F192,{"*小*","*中*","*大*"})))),"高",IF(AND(LEFT($F192,1)="大",NOT(SUM(COUNTIF($F192,{"*小*","*中*","*高*"})))),"大","NG"))))&amp;MAX(TEXT(MID($F192,{1,2,3,4,5},{1;2;3;4;5;6;7;8;9;10;11;12;13;14;15}),"標準;;0;!0")*1),$M$24:$M$44,1,FALSE),"NG")))</f>
        <v/>
      </c>
      <c r="T192" s="231" t="str">
        <f t="shared" si="47"/>
        <v/>
      </c>
      <c r="U192" s="184">
        <f t="shared" si="48"/>
        <v>0</v>
      </c>
      <c r="V192" s="184">
        <f t="shared" si="66"/>
        <v>0</v>
      </c>
      <c r="W192" s="184">
        <f t="shared" si="58"/>
        <v>0</v>
      </c>
      <c r="X192" s="187" t="str">
        <f t="shared" si="49"/>
        <v/>
      </c>
      <c r="Y192" s="231" t="str">
        <f t="shared" si="50"/>
        <v>氏名</v>
      </c>
      <c r="Z192" s="231" t="str">
        <f t="shared" si="59"/>
        <v>・</v>
      </c>
      <c r="AA192" s="231" t="str">
        <f t="shared" si="51"/>
        <v>年齢</v>
      </c>
      <c r="AB192" s="231" t="str">
        <f t="shared" si="60"/>
        <v>・</v>
      </c>
      <c r="AC192" s="231" t="str">
        <f t="shared" si="52"/>
        <v>学年</v>
      </c>
      <c r="AD192" s="231" t="str">
        <f t="shared" si="61"/>
        <v/>
      </c>
      <c r="AE192" s="231" t="str">
        <f t="shared" si="53"/>
        <v/>
      </c>
      <c r="AF192" s="231" t="str">
        <f t="shared" si="62"/>
        <v>が未記入です。</v>
      </c>
      <c r="AG192" s="231" t="str">
        <f t="shared" si="54"/>
        <v/>
      </c>
      <c r="AH192" s="231" t="str">
        <f t="shared" si="63"/>
        <v/>
      </c>
      <c r="AI192" s="231" t="str">
        <f t="shared" si="64"/>
        <v/>
      </c>
      <c r="AJ192" s="231" t="str">
        <f t="shared" si="65"/>
        <v/>
      </c>
      <c r="AK192" s="231" t="str">
        <f t="shared" si="55"/>
        <v/>
      </c>
    </row>
    <row r="193" spans="1:37" ht="25.5" customHeight="1">
      <c r="A193" s="178"/>
      <c r="B193" s="178"/>
      <c r="C193" s="222">
        <v>170</v>
      </c>
      <c r="D193" s="225"/>
      <c r="E193" s="223"/>
      <c r="F193" s="224"/>
      <c r="G193" s="343" t="s">
        <v>25</v>
      </c>
      <c r="H193" s="226" t="str">
        <f t="shared" si="45"/>
        <v/>
      </c>
      <c r="I193" s="226"/>
      <c r="J193" s="178"/>
      <c r="K193" s="178"/>
      <c r="L193" s="184"/>
      <c r="M193" s="184"/>
      <c r="N193" s="184"/>
      <c r="O193" s="184"/>
      <c r="P193" s="230" t="str">
        <f t="shared" si="56"/>
        <v/>
      </c>
      <c r="Q193" s="231" t="str">
        <f t="shared" si="57"/>
        <v/>
      </c>
      <c r="R193" s="231" t="str">
        <f t="shared" si="46"/>
        <v/>
      </c>
      <c r="S193" s="231" t="str">
        <f>IF(SUBSTITUTE(SUBSTITUTE($F193,"　","")," ","")="","",IFERROR(VLOOKUP($F193,$M$24:$M$44,1,FALSE),IFERROR(VLOOKUP(IF(AND(LEFT($F193,1)="小",NOT(SUM(COUNTIF($F193,{"*中*","*高*","*大*"})))),"小",IF(AND(LEFT($F193,1)="中",NOT(SUM(COUNTIF($F193,{"*小*","*高*","*大*"})))),"中",IF(AND(LEFT($F193,1)="高",NOT(SUM(COUNTIF($F193,{"*小*","*中*","*大*"})))),"高",IF(AND(LEFT($F193,1)="大",NOT(SUM(COUNTIF($F193,{"*小*","*中*","*高*"})))),"大","NG"))))&amp;MAX(TEXT(MID($F193,{1,2,3,4,5},{1;2;3;4;5;6;7;8;9;10;11;12;13;14;15}),"標準;;0;!0")*1),$M$24:$M$44,1,FALSE),"NG")))</f>
        <v/>
      </c>
      <c r="T193" s="231" t="str">
        <f t="shared" si="47"/>
        <v/>
      </c>
      <c r="U193" s="184">
        <f t="shared" si="48"/>
        <v>0</v>
      </c>
      <c r="V193" s="184">
        <f t="shared" si="66"/>
        <v>0</v>
      </c>
      <c r="W193" s="184">
        <f t="shared" si="58"/>
        <v>0</v>
      </c>
      <c r="X193" s="187" t="str">
        <f t="shared" si="49"/>
        <v/>
      </c>
      <c r="Y193" s="231" t="str">
        <f t="shared" si="50"/>
        <v>氏名</v>
      </c>
      <c r="Z193" s="231" t="str">
        <f t="shared" si="59"/>
        <v>・</v>
      </c>
      <c r="AA193" s="231" t="str">
        <f t="shared" si="51"/>
        <v>年齢</v>
      </c>
      <c r="AB193" s="231" t="str">
        <f t="shared" si="60"/>
        <v>・</v>
      </c>
      <c r="AC193" s="231" t="str">
        <f t="shared" si="52"/>
        <v>学年</v>
      </c>
      <c r="AD193" s="231" t="str">
        <f t="shared" si="61"/>
        <v/>
      </c>
      <c r="AE193" s="231" t="str">
        <f t="shared" si="53"/>
        <v/>
      </c>
      <c r="AF193" s="231" t="str">
        <f t="shared" si="62"/>
        <v>が未記入です。</v>
      </c>
      <c r="AG193" s="231" t="str">
        <f t="shared" si="54"/>
        <v/>
      </c>
      <c r="AH193" s="231" t="str">
        <f t="shared" si="63"/>
        <v/>
      </c>
      <c r="AI193" s="231" t="str">
        <f t="shared" si="64"/>
        <v/>
      </c>
      <c r="AJ193" s="231" t="str">
        <f t="shared" si="65"/>
        <v/>
      </c>
      <c r="AK193" s="231" t="str">
        <f t="shared" si="55"/>
        <v/>
      </c>
    </row>
    <row r="194" spans="1:37" ht="25.5" customHeight="1">
      <c r="A194" s="178"/>
      <c r="B194" s="178"/>
      <c r="C194" s="222">
        <v>171</v>
      </c>
      <c r="D194" s="225"/>
      <c r="E194" s="223"/>
      <c r="F194" s="224"/>
      <c r="G194" s="343" t="s">
        <v>25</v>
      </c>
      <c r="H194" s="226" t="str">
        <f t="shared" si="45"/>
        <v/>
      </c>
      <c r="I194" s="226"/>
      <c r="J194" s="178"/>
      <c r="K194" s="178"/>
      <c r="L194" s="184"/>
      <c r="M194" s="184"/>
      <c r="N194" s="184"/>
      <c r="O194" s="184"/>
      <c r="P194" s="230" t="str">
        <f t="shared" si="56"/>
        <v/>
      </c>
      <c r="Q194" s="231" t="str">
        <f t="shared" si="57"/>
        <v/>
      </c>
      <c r="R194" s="231" t="str">
        <f t="shared" si="46"/>
        <v/>
      </c>
      <c r="S194" s="231" t="str">
        <f>IF(SUBSTITUTE(SUBSTITUTE($F194,"　","")," ","")="","",IFERROR(VLOOKUP($F194,$M$24:$M$44,1,FALSE),IFERROR(VLOOKUP(IF(AND(LEFT($F194,1)="小",NOT(SUM(COUNTIF($F194,{"*中*","*高*","*大*"})))),"小",IF(AND(LEFT($F194,1)="中",NOT(SUM(COUNTIF($F194,{"*小*","*高*","*大*"})))),"中",IF(AND(LEFT($F194,1)="高",NOT(SUM(COUNTIF($F194,{"*小*","*中*","*大*"})))),"高",IF(AND(LEFT($F194,1)="大",NOT(SUM(COUNTIF($F194,{"*小*","*中*","*高*"})))),"大","NG"))))&amp;MAX(TEXT(MID($F194,{1,2,3,4,5},{1;2;3;4;5;6;7;8;9;10;11;12;13;14;15}),"標準;;0;!0")*1),$M$24:$M$44,1,FALSE),"NG")))</f>
        <v/>
      </c>
      <c r="T194" s="231" t="str">
        <f t="shared" si="47"/>
        <v/>
      </c>
      <c r="U194" s="184">
        <f t="shared" si="48"/>
        <v>0</v>
      </c>
      <c r="V194" s="184">
        <f t="shared" si="66"/>
        <v>0</v>
      </c>
      <c r="W194" s="184">
        <f t="shared" si="58"/>
        <v>0</v>
      </c>
      <c r="X194" s="187" t="str">
        <f t="shared" si="49"/>
        <v/>
      </c>
      <c r="Y194" s="231" t="str">
        <f t="shared" si="50"/>
        <v>氏名</v>
      </c>
      <c r="Z194" s="231" t="str">
        <f t="shared" si="59"/>
        <v>・</v>
      </c>
      <c r="AA194" s="231" t="str">
        <f t="shared" si="51"/>
        <v>年齢</v>
      </c>
      <c r="AB194" s="231" t="str">
        <f t="shared" si="60"/>
        <v>・</v>
      </c>
      <c r="AC194" s="231" t="str">
        <f t="shared" si="52"/>
        <v>学年</v>
      </c>
      <c r="AD194" s="231" t="str">
        <f t="shared" si="61"/>
        <v/>
      </c>
      <c r="AE194" s="231" t="str">
        <f t="shared" si="53"/>
        <v/>
      </c>
      <c r="AF194" s="231" t="str">
        <f t="shared" si="62"/>
        <v>が未記入です。</v>
      </c>
      <c r="AG194" s="231" t="str">
        <f t="shared" si="54"/>
        <v/>
      </c>
      <c r="AH194" s="231" t="str">
        <f t="shared" si="63"/>
        <v/>
      </c>
      <c r="AI194" s="231" t="str">
        <f t="shared" si="64"/>
        <v/>
      </c>
      <c r="AJ194" s="231" t="str">
        <f t="shared" si="65"/>
        <v/>
      </c>
      <c r="AK194" s="231" t="str">
        <f t="shared" si="55"/>
        <v/>
      </c>
    </row>
    <row r="195" spans="1:37" ht="25.5" customHeight="1">
      <c r="A195" s="178"/>
      <c r="B195" s="178"/>
      <c r="C195" s="222">
        <v>172</v>
      </c>
      <c r="D195" s="225"/>
      <c r="E195" s="223"/>
      <c r="F195" s="224"/>
      <c r="G195" s="343" t="s">
        <v>25</v>
      </c>
      <c r="H195" s="226" t="str">
        <f t="shared" si="45"/>
        <v/>
      </c>
      <c r="I195" s="226"/>
      <c r="J195" s="178"/>
      <c r="K195" s="178"/>
      <c r="L195" s="184"/>
      <c r="M195" s="184"/>
      <c r="N195" s="184"/>
      <c r="O195" s="184"/>
      <c r="P195" s="230" t="str">
        <f t="shared" si="56"/>
        <v/>
      </c>
      <c r="Q195" s="231" t="str">
        <f t="shared" si="57"/>
        <v/>
      </c>
      <c r="R195" s="231" t="str">
        <f t="shared" si="46"/>
        <v/>
      </c>
      <c r="S195" s="231" t="str">
        <f>IF(SUBSTITUTE(SUBSTITUTE($F195,"　","")," ","")="","",IFERROR(VLOOKUP($F195,$M$24:$M$44,1,FALSE),IFERROR(VLOOKUP(IF(AND(LEFT($F195,1)="小",NOT(SUM(COUNTIF($F195,{"*中*","*高*","*大*"})))),"小",IF(AND(LEFT($F195,1)="中",NOT(SUM(COUNTIF($F195,{"*小*","*高*","*大*"})))),"中",IF(AND(LEFT($F195,1)="高",NOT(SUM(COUNTIF($F195,{"*小*","*中*","*大*"})))),"高",IF(AND(LEFT($F195,1)="大",NOT(SUM(COUNTIF($F195,{"*小*","*中*","*高*"})))),"大","NG"))))&amp;MAX(TEXT(MID($F195,{1,2,3,4,5},{1;2;3;4;5;6;7;8;9;10;11;12;13;14;15}),"標準;;0;!0")*1),$M$24:$M$44,1,FALSE),"NG")))</f>
        <v/>
      </c>
      <c r="T195" s="231" t="str">
        <f t="shared" si="47"/>
        <v/>
      </c>
      <c r="U195" s="184">
        <f t="shared" si="48"/>
        <v>0</v>
      </c>
      <c r="V195" s="184">
        <f t="shared" si="66"/>
        <v>0</v>
      </c>
      <c r="W195" s="184">
        <f t="shared" si="58"/>
        <v>0</v>
      </c>
      <c r="X195" s="187" t="str">
        <f t="shared" si="49"/>
        <v/>
      </c>
      <c r="Y195" s="231" t="str">
        <f t="shared" si="50"/>
        <v>氏名</v>
      </c>
      <c r="Z195" s="231" t="str">
        <f t="shared" si="59"/>
        <v>・</v>
      </c>
      <c r="AA195" s="231" t="str">
        <f t="shared" si="51"/>
        <v>年齢</v>
      </c>
      <c r="AB195" s="231" t="str">
        <f t="shared" si="60"/>
        <v>・</v>
      </c>
      <c r="AC195" s="231" t="str">
        <f t="shared" si="52"/>
        <v>学年</v>
      </c>
      <c r="AD195" s="231" t="str">
        <f t="shared" si="61"/>
        <v/>
      </c>
      <c r="AE195" s="231" t="str">
        <f t="shared" si="53"/>
        <v/>
      </c>
      <c r="AF195" s="231" t="str">
        <f t="shared" si="62"/>
        <v>が未記入です。</v>
      </c>
      <c r="AG195" s="231" t="str">
        <f t="shared" si="54"/>
        <v/>
      </c>
      <c r="AH195" s="231" t="str">
        <f t="shared" si="63"/>
        <v/>
      </c>
      <c r="AI195" s="231" t="str">
        <f t="shared" si="64"/>
        <v/>
      </c>
      <c r="AJ195" s="231" t="str">
        <f t="shared" si="65"/>
        <v/>
      </c>
      <c r="AK195" s="231" t="str">
        <f t="shared" si="55"/>
        <v/>
      </c>
    </row>
    <row r="196" spans="1:37" ht="25.5" customHeight="1">
      <c r="A196" s="178"/>
      <c r="B196" s="178"/>
      <c r="C196" s="222">
        <v>173</v>
      </c>
      <c r="D196" s="225"/>
      <c r="E196" s="223"/>
      <c r="F196" s="224"/>
      <c r="G196" s="343" t="s">
        <v>25</v>
      </c>
      <c r="H196" s="226" t="str">
        <f t="shared" si="45"/>
        <v/>
      </c>
      <c r="I196" s="226"/>
      <c r="J196" s="178"/>
      <c r="K196" s="178"/>
      <c r="L196" s="184"/>
      <c r="M196" s="184"/>
      <c r="N196" s="184"/>
      <c r="O196" s="184"/>
      <c r="P196" s="230" t="str">
        <f t="shared" si="56"/>
        <v/>
      </c>
      <c r="Q196" s="231" t="str">
        <f t="shared" si="57"/>
        <v/>
      </c>
      <c r="R196" s="231" t="str">
        <f t="shared" si="46"/>
        <v/>
      </c>
      <c r="S196" s="231" t="str">
        <f>IF(SUBSTITUTE(SUBSTITUTE($F196,"　","")," ","")="","",IFERROR(VLOOKUP($F196,$M$24:$M$44,1,FALSE),IFERROR(VLOOKUP(IF(AND(LEFT($F196,1)="小",NOT(SUM(COUNTIF($F196,{"*中*","*高*","*大*"})))),"小",IF(AND(LEFT($F196,1)="中",NOT(SUM(COUNTIF($F196,{"*小*","*高*","*大*"})))),"中",IF(AND(LEFT($F196,1)="高",NOT(SUM(COUNTIF($F196,{"*小*","*中*","*大*"})))),"高",IF(AND(LEFT($F196,1)="大",NOT(SUM(COUNTIF($F196,{"*小*","*中*","*高*"})))),"大","NG"))))&amp;MAX(TEXT(MID($F196,{1,2,3,4,5},{1;2;3;4;5;6;7;8;9;10;11;12;13;14;15}),"標準;;0;!0")*1),$M$24:$M$44,1,FALSE),"NG")))</f>
        <v/>
      </c>
      <c r="T196" s="231" t="str">
        <f t="shared" si="47"/>
        <v/>
      </c>
      <c r="U196" s="184">
        <f t="shared" si="48"/>
        <v>0</v>
      </c>
      <c r="V196" s="184">
        <f t="shared" si="66"/>
        <v>0</v>
      </c>
      <c r="W196" s="184">
        <f t="shared" si="58"/>
        <v>0</v>
      </c>
      <c r="X196" s="187" t="str">
        <f t="shared" si="49"/>
        <v/>
      </c>
      <c r="Y196" s="231" t="str">
        <f t="shared" si="50"/>
        <v>氏名</v>
      </c>
      <c r="Z196" s="231" t="str">
        <f t="shared" si="59"/>
        <v>・</v>
      </c>
      <c r="AA196" s="231" t="str">
        <f t="shared" si="51"/>
        <v>年齢</v>
      </c>
      <c r="AB196" s="231" t="str">
        <f t="shared" si="60"/>
        <v>・</v>
      </c>
      <c r="AC196" s="231" t="str">
        <f t="shared" si="52"/>
        <v>学年</v>
      </c>
      <c r="AD196" s="231" t="str">
        <f t="shared" si="61"/>
        <v/>
      </c>
      <c r="AE196" s="231" t="str">
        <f t="shared" si="53"/>
        <v/>
      </c>
      <c r="AF196" s="231" t="str">
        <f t="shared" si="62"/>
        <v>が未記入です。</v>
      </c>
      <c r="AG196" s="231" t="str">
        <f t="shared" si="54"/>
        <v/>
      </c>
      <c r="AH196" s="231" t="str">
        <f t="shared" si="63"/>
        <v/>
      </c>
      <c r="AI196" s="231" t="str">
        <f t="shared" si="64"/>
        <v/>
      </c>
      <c r="AJ196" s="231" t="str">
        <f t="shared" si="65"/>
        <v/>
      </c>
      <c r="AK196" s="231" t="str">
        <f t="shared" si="55"/>
        <v/>
      </c>
    </row>
    <row r="197" spans="1:37" ht="25.5" customHeight="1">
      <c r="A197" s="178"/>
      <c r="B197" s="178"/>
      <c r="C197" s="222">
        <v>174</v>
      </c>
      <c r="D197" s="225"/>
      <c r="E197" s="223"/>
      <c r="F197" s="224"/>
      <c r="G197" s="343" t="s">
        <v>25</v>
      </c>
      <c r="H197" s="226" t="str">
        <f t="shared" si="45"/>
        <v/>
      </c>
      <c r="I197" s="226"/>
      <c r="J197" s="178"/>
      <c r="K197" s="178"/>
      <c r="L197" s="184"/>
      <c r="M197" s="184"/>
      <c r="N197" s="184"/>
      <c r="O197" s="184"/>
      <c r="P197" s="230" t="str">
        <f t="shared" si="56"/>
        <v/>
      </c>
      <c r="Q197" s="231" t="str">
        <f t="shared" si="57"/>
        <v/>
      </c>
      <c r="R197" s="231" t="str">
        <f t="shared" si="46"/>
        <v/>
      </c>
      <c r="S197" s="231" t="str">
        <f>IF(SUBSTITUTE(SUBSTITUTE($F197,"　","")," ","")="","",IFERROR(VLOOKUP($F197,$M$24:$M$44,1,FALSE),IFERROR(VLOOKUP(IF(AND(LEFT($F197,1)="小",NOT(SUM(COUNTIF($F197,{"*中*","*高*","*大*"})))),"小",IF(AND(LEFT($F197,1)="中",NOT(SUM(COUNTIF($F197,{"*小*","*高*","*大*"})))),"中",IF(AND(LEFT($F197,1)="高",NOT(SUM(COUNTIF($F197,{"*小*","*中*","*大*"})))),"高",IF(AND(LEFT($F197,1)="大",NOT(SUM(COUNTIF($F197,{"*小*","*中*","*高*"})))),"大","NG"))))&amp;MAX(TEXT(MID($F197,{1,2,3,4,5},{1;2;3;4;5;6;7;8;9;10;11;12;13;14;15}),"標準;;0;!0")*1),$M$24:$M$44,1,FALSE),"NG")))</f>
        <v/>
      </c>
      <c r="T197" s="231" t="str">
        <f t="shared" si="47"/>
        <v/>
      </c>
      <c r="U197" s="184">
        <f t="shared" si="48"/>
        <v>0</v>
      </c>
      <c r="V197" s="184">
        <f t="shared" si="66"/>
        <v>0</v>
      </c>
      <c r="W197" s="184">
        <f t="shared" si="58"/>
        <v>0</v>
      </c>
      <c r="X197" s="187" t="str">
        <f t="shared" si="49"/>
        <v/>
      </c>
      <c r="Y197" s="231" t="str">
        <f t="shared" si="50"/>
        <v>氏名</v>
      </c>
      <c r="Z197" s="231" t="str">
        <f t="shared" si="59"/>
        <v>・</v>
      </c>
      <c r="AA197" s="231" t="str">
        <f t="shared" si="51"/>
        <v>年齢</v>
      </c>
      <c r="AB197" s="231" t="str">
        <f t="shared" si="60"/>
        <v>・</v>
      </c>
      <c r="AC197" s="231" t="str">
        <f t="shared" si="52"/>
        <v>学年</v>
      </c>
      <c r="AD197" s="231" t="str">
        <f t="shared" si="61"/>
        <v/>
      </c>
      <c r="AE197" s="231" t="str">
        <f t="shared" si="53"/>
        <v/>
      </c>
      <c r="AF197" s="231" t="str">
        <f t="shared" si="62"/>
        <v>が未記入です。</v>
      </c>
      <c r="AG197" s="231" t="str">
        <f t="shared" si="54"/>
        <v/>
      </c>
      <c r="AH197" s="231" t="str">
        <f t="shared" si="63"/>
        <v/>
      </c>
      <c r="AI197" s="231" t="str">
        <f t="shared" si="64"/>
        <v/>
      </c>
      <c r="AJ197" s="231" t="str">
        <f t="shared" si="65"/>
        <v/>
      </c>
      <c r="AK197" s="231" t="str">
        <f t="shared" si="55"/>
        <v/>
      </c>
    </row>
    <row r="198" spans="1:37" ht="25.5" customHeight="1">
      <c r="A198" s="178"/>
      <c r="B198" s="178"/>
      <c r="C198" s="222">
        <v>175</v>
      </c>
      <c r="D198" s="225"/>
      <c r="E198" s="223"/>
      <c r="F198" s="224"/>
      <c r="G198" s="343" t="s">
        <v>25</v>
      </c>
      <c r="H198" s="226" t="str">
        <f t="shared" si="45"/>
        <v/>
      </c>
      <c r="I198" s="226"/>
      <c r="J198" s="178"/>
      <c r="K198" s="178"/>
      <c r="L198" s="184"/>
      <c r="M198" s="184"/>
      <c r="N198" s="184"/>
      <c r="O198" s="184"/>
      <c r="P198" s="230" t="str">
        <f t="shared" si="56"/>
        <v/>
      </c>
      <c r="Q198" s="231" t="str">
        <f t="shared" si="57"/>
        <v/>
      </c>
      <c r="R198" s="231" t="str">
        <f t="shared" si="46"/>
        <v/>
      </c>
      <c r="S198" s="231" t="str">
        <f>IF(SUBSTITUTE(SUBSTITUTE($F198,"　","")," ","")="","",IFERROR(VLOOKUP($F198,$M$24:$M$44,1,FALSE),IFERROR(VLOOKUP(IF(AND(LEFT($F198,1)="小",NOT(SUM(COUNTIF($F198,{"*中*","*高*","*大*"})))),"小",IF(AND(LEFT($F198,1)="中",NOT(SUM(COUNTIF($F198,{"*小*","*高*","*大*"})))),"中",IF(AND(LEFT($F198,1)="高",NOT(SUM(COUNTIF($F198,{"*小*","*中*","*大*"})))),"高",IF(AND(LEFT($F198,1)="大",NOT(SUM(COUNTIF($F198,{"*小*","*中*","*高*"})))),"大","NG"))))&amp;MAX(TEXT(MID($F198,{1,2,3,4,5},{1;2;3;4;5;6;7;8;9;10;11;12;13;14;15}),"標準;;0;!0")*1),$M$24:$M$44,1,FALSE),"NG")))</f>
        <v/>
      </c>
      <c r="T198" s="231" t="str">
        <f t="shared" si="47"/>
        <v/>
      </c>
      <c r="U198" s="184">
        <f t="shared" si="48"/>
        <v>0</v>
      </c>
      <c r="V198" s="184">
        <f t="shared" si="66"/>
        <v>0</v>
      </c>
      <c r="W198" s="184">
        <f t="shared" si="58"/>
        <v>0</v>
      </c>
      <c r="X198" s="187" t="str">
        <f t="shared" si="49"/>
        <v/>
      </c>
      <c r="Y198" s="231" t="str">
        <f t="shared" si="50"/>
        <v>氏名</v>
      </c>
      <c r="Z198" s="231" t="str">
        <f t="shared" si="59"/>
        <v>・</v>
      </c>
      <c r="AA198" s="231" t="str">
        <f t="shared" si="51"/>
        <v>年齢</v>
      </c>
      <c r="AB198" s="231" t="str">
        <f t="shared" si="60"/>
        <v>・</v>
      </c>
      <c r="AC198" s="231" t="str">
        <f t="shared" si="52"/>
        <v>学年</v>
      </c>
      <c r="AD198" s="231" t="str">
        <f t="shared" si="61"/>
        <v/>
      </c>
      <c r="AE198" s="231" t="str">
        <f t="shared" si="53"/>
        <v/>
      </c>
      <c r="AF198" s="231" t="str">
        <f t="shared" si="62"/>
        <v>が未記入です。</v>
      </c>
      <c r="AG198" s="231" t="str">
        <f t="shared" si="54"/>
        <v/>
      </c>
      <c r="AH198" s="231" t="str">
        <f t="shared" si="63"/>
        <v/>
      </c>
      <c r="AI198" s="231" t="str">
        <f t="shared" si="64"/>
        <v/>
      </c>
      <c r="AJ198" s="231" t="str">
        <f t="shared" si="65"/>
        <v/>
      </c>
      <c r="AK198" s="231" t="str">
        <f t="shared" si="55"/>
        <v/>
      </c>
    </row>
    <row r="199" spans="1:37" ht="25.5" customHeight="1">
      <c r="A199" s="178"/>
      <c r="B199" s="178"/>
      <c r="C199" s="222">
        <v>176</v>
      </c>
      <c r="D199" s="225"/>
      <c r="E199" s="223"/>
      <c r="F199" s="224"/>
      <c r="G199" s="343" t="s">
        <v>25</v>
      </c>
      <c r="H199" s="226" t="str">
        <f t="shared" si="45"/>
        <v/>
      </c>
      <c r="I199" s="226"/>
      <c r="J199" s="178"/>
      <c r="K199" s="178"/>
      <c r="L199" s="184"/>
      <c r="M199" s="184"/>
      <c r="N199" s="184"/>
      <c r="O199" s="184"/>
      <c r="P199" s="230" t="str">
        <f t="shared" si="56"/>
        <v/>
      </c>
      <c r="Q199" s="231" t="str">
        <f t="shared" si="57"/>
        <v/>
      </c>
      <c r="R199" s="231" t="str">
        <f t="shared" si="46"/>
        <v/>
      </c>
      <c r="S199" s="231" t="str">
        <f>IF(SUBSTITUTE(SUBSTITUTE($F199,"　","")," ","")="","",IFERROR(VLOOKUP($F199,$M$24:$M$44,1,FALSE),IFERROR(VLOOKUP(IF(AND(LEFT($F199,1)="小",NOT(SUM(COUNTIF($F199,{"*中*","*高*","*大*"})))),"小",IF(AND(LEFT($F199,1)="中",NOT(SUM(COUNTIF($F199,{"*小*","*高*","*大*"})))),"中",IF(AND(LEFT($F199,1)="高",NOT(SUM(COUNTIF($F199,{"*小*","*中*","*大*"})))),"高",IF(AND(LEFT($F199,1)="大",NOT(SUM(COUNTIF($F199,{"*小*","*中*","*高*"})))),"大","NG"))))&amp;MAX(TEXT(MID($F199,{1,2,3,4,5},{1;2;3;4;5;6;7;8;9;10;11;12;13;14;15}),"標準;;0;!0")*1),$M$24:$M$44,1,FALSE),"NG")))</f>
        <v/>
      </c>
      <c r="T199" s="231" t="str">
        <f t="shared" si="47"/>
        <v/>
      </c>
      <c r="U199" s="184">
        <f t="shared" si="48"/>
        <v>0</v>
      </c>
      <c r="V199" s="184">
        <f t="shared" si="66"/>
        <v>0</v>
      </c>
      <c r="W199" s="184">
        <f t="shared" si="58"/>
        <v>0</v>
      </c>
      <c r="X199" s="187" t="str">
        <f t="shared" si="49"/>
        <v/>
      </c>
      <c r="Y199" s="231" t="str">
        <f t="shared" si="50"/>
        <v>氏名</v>
      </c>
      <c r="Z199" s="231" t="str">
        <f t="shared" si="59"/>
        <v>・</v>
      </c>
      <c r="AA199" s="231" t="str">
        <f t="shared" si="51"/>
        <v>年齢</v>
      </c>
      <c r="AB199" s="231" t="str">
        <f t="shared" si="60"/>
        <v>・</v>
      </c>
      <c r="AC199" s="231" t="str">
        <f t="shared" si="52"/>
        <v>学年</v>
      </c>
      <c r="AD199" s="231" t="str">
        <f t="shared" si="61"/>
        <v/>
      </c>
      <c r="AE199" s="231" t="str">
        <f t="shared" si="53"/>
        <v/>
      </c>
      <c r="AF199" s="231" t="str">
        <f t="shared" si="62"/>
        <v>が未記入です。</v>
      </c>
      <c r="AG199" s="231" t="str">
        <f t="shared" si="54"/>
        <v/>
      </c>
      <c r="AH199" s="231" t="str">
        <f t="shared" si="63"/>
        <v/>
      </c>
      <c r="AI199" s="231" t="str">
        <f t="shared" si="64"/>
        <v/>
      </c>
      <c r="AJ199" s="231" t="str">
        <f t="shared" si="65"/>
        <v/>
      </c>
      <c r="AK199" s="231" t="str">
        <f t="shared" si="55"/>
        <v/>
      </c>
    </row>
    <row r="200" spans="1:37" ht="25.5" customHeight="1">
      <c r="A200" s="178"/>
      <c r="B200" s="178"/>
      <c r="C200" s="222">
        <v>177</v>
      </c>
      <c r="D200" s="225"/>
      <c r="E200" s="223"/>
      <c r="F200" s="224"/>
      <c r="G200" s="343" t="s">
        <v>25</v>
      </c>
      <c r="H200" s="226" t="str">
        <f t="shared" si="45"/>
        <v/>
      </c>
      <c r="I200" s="226"/>
      <c r="J200" s="178"/>
      <c r="K200" s="178"/>
      <c r="L200" s="184"/>
      <c r="M200" s="184"/>
      <c r="N200" s="184"/>
      <c r="O200" s="184"/>
      <c r="P200" s="230" t="str">
        <f t="shared" si="56"/>
        <v/>
      </c>
      <c r="Q200" s="231" t="str">
        <f t="shared" si="57"/>
        <v/>
      </c>
      <c r="R200" s="231" t="str">
        <f t="shared" si="46"/>
        <v/>
      </c>
      <c r="S200" s="231" t="str">
        <f>IF(SUBSTITUTE(SUBSTITUTE($F200,"　","")," ","")="","",IFERROR(VLOOKUP($F200,$M$24:$M$44,1,FALSE),IFERROR(VLOOKUP(IF(AND(LEFT($F200,1)="小",NOT(SUM(COUNTIF($F200,{"*中*","*高*","*大*"})))),"小",IF(AND(LEFT($F200,1)="中",NOT(SUM(COUNTIF($F200,{"*小*","*高*","*大*"})))),"中",IF(AND(LEFT($F200,1)="高",NOT(SUM(COUNTIF($F200,{"*小*","*中*","*大*"})))),"高",IF(AND(LEFT($F200,1)="大",NOT(SUM(COUNTIF($F200,{"*小*","*中*","*高*"})))),"大","NG"))))&amp;MAX(TEXT(MID($F200,{1,2,3,4,5},{1;2;3;4;5;6;7;8;9;10;11;12;13;14;15}),"標準;;0;!0")*1),$M$24:$M$44,1,FALSE),"NG")))</f>
        <v/>
      </c>
      <c r="T200" s="231" t="str">
        <f t="shared" si="47"/>
        <v/>
      </c>
      <c r="U200" s="184">
        <f t="shared" si="48"/>
        <v>0</v>
      </c>
      <c r="V200" s="184">
        <f t="shared" si="66"/>
        <v>0</v>
      </c>
      <c r="W200" s="184">
        <f t="shared" si="58"/>
        <v>0</v>
      </c>
      <c r="X200" s="187" t="str">
        <f t="shared" si="49"/>
        <v/>
      </c>
      <c r="Y200" s="231" t="str">
        <f t="shared" si="50"/>
        <v>氏名</v>
      </c>
      <c r="Z200" s="231" t="str">
        <f t="shared" si="59"/>
        <v>・</v>
      </c>
      <c r="AA200" s="231" t="str">
        <f t="shared" si="51"/>
        <v>年齢</v>
      </c>
      <c r="AB200" s="231" t="str">
        <f t="shared" si="60"/>
        <v>・</v>
      </c>
      <c r="AC200" s="231" t="str">
        <f t="shared" si="52"/>
        <v>学年</v>
      </c>
      <c r="AD200" s="231" t="str">
        <f t="shared" si="61"/>
        <v/>
      </c>
      <c r="AE200" s="231" t="str">
        <f t="shared" si="53"/>
        <v/>
      </c>
      <c r="AF200" s="231" t="str">
        <f t="shared" si="62"/>
        <v>が未記入です。</v>
      </c>
      <c r="AG200" s="231" t="str">
        <f t="shared" si="54"/>
        <v/>
      </c>
      <c r="AH200" s="231" t="str">
        <f t="shared" si="63"/>
        <v/>
      </c>
      <c r="AI200" s="231" t="str">
        <f t="shared" si="64"/>
        <v/>
      </c>
      <c r="AJ200" s="231" t="str">
        <f t="shared" si="65"/>
        <v/>
      </c>
      <c r="AK200" s="231" t="str">
        <f t="shared" si="55"/>
        <v/>
      </c>
    </row>
    <row r="201" spans="1:37" ht="25.5" customHeight="1">
      <c r="A201" s="178"/>
      <c r="B201" s="178"/>
      <c r="C201" s="222">
        <v>178</v>
      </c>
      <c r="D201" s="225"/>
      <c r="E201" s="223"/>
      <c r="F201" s="224"/>
      <c r="G201" s="343" t="s">
        <v>25</v>
      </c>
      <c r="H201" s="226" t="str">
        <f t="shared" si="45"/>
        <v/>
      </c>
      <c r="I201" s="226"/>
      <c r="J201" s="178"/>
      <c r="K201" s="178"/>
      <c r="L201" s="184"/>
      <c r="M201" s="184"/>
      <c r="N201" s="184"/>
      <c r="O201" s="184"/>
      <c r="P201" s="230" t="str">
        <f t="shared" si="56"/>
        <v/>
      </c>
      <c r="Q201" s="231" t="str">
        <f t="shared" si="57"/>
        <v/>
      </c>
      <c r="R201" s="231" t="str">
        <f t="shared" si="46"/>
        <v/>
      </c>
      <c r="S201" s="231" t="str">
        <f>IF(SUBSTITUTE(SUBSTITUTE($F201,"　","")," ","")="","",IFERROR(VLOOKUP($F201,$M$24:$M$44,1,FALSE),IFERROR(VLOOKUP(IF(AND(LEFT($F201,1)="小",NOT(SUM(COUNTIF($F201,{"*中*","*高*","*大*"})))),"小",IF(AND(LEFT($F201,1)="中",NOT(SUM(COUNTIF($F201,{"*小*","*高*","*大*"})))),"中",IF(AND(LEFT($F201,1)="高",NOT(SUM(COUNTIF($F201,{"*小*","*中*","*大*"})))),"高",IF(AND(LEFT($F201,1)="大",NOT(SUM(COUNTIF($F201,{"*小*","*中*","*高*"})))),"大","NG"))))&amp;MAX(TEXT(MID($F201,{1,2,3,4,5},{1;2;3;4;5;6;7;8;9;10;11;12;13;14;15}),"標準;;0;!0")*1),$M$24:$M$44,1,FALSE),"NG")))</f>
        <v/>
      </c>
      <c r="T201" s="231" t="str">
        <f t="shared" si="47"/>
        <v/>
      </c>
      <c r="U201" s="184">
        <f t="shared" si="48"/>
        <v>0</v>
      </c>
      <c r="V201" s="184">
        <f t="shared" si="66"/>
        <v>0</v>
      </c>
      <c r="W201" s="184">
        <f t="shared" si="58"/>
        <v>0</v>
      </c>
      <c r="X201" s="187" t="str">
        <f t="shared" si="49"/>
        <v/>
      </c>
      <c r="Y201" s="231" t="str">
        <f t="shared" si="50"/>
        <v>氏名</v>
      </c>
      <c r="Z201" s="231" t="str">
        <f t="shared" si="59"/>
        <v>・</v>
      </c>
      <c r="AA201" s="231" t="str">
        <f t="shared" si="51"/>
        <v>年齢</v>
      </c>
      <c r="AB201" s="231" t="str">
        <f t="shared" si="60"/>
        <v>・</v>
      </c>
      <c r="AC201" s="231" t="str">
        <f t="shared" si="52"/>
        <v>学年</v>
      </c>
      <c r="AD201" s="231" t="str">
        <f t="shared" si="61"/>
        <v/>
      </c>
      <c r="AE201" s="231" t="str">
        <f t="shared" si="53"/>
        <v/>
      </c>
      <c r="AF201" s="231" t="str">
        <f t="shared" si="62"/>
        <v>が未記入です。</v>
      </c>
      <c r="AG201" s="231" t="str">
        <f t="shared" si="54"/>
        <v/>
      </c>
      <c r="AH201" s="231" t="str">
        <f t="shared" si="63"/>
        <v/>
      </c>
      <c r="AI201" s="231" t="str">
        <f t="shared" si="64"/>
        <v/>
      </c>
      <c r="AJ201" s="231" t="str">
        <f t="shared" si="65"/>
        <v/>
      </c>
      <c r="AK201" s="231" t="str">
        <f t="shared" si="55"/>
        <v/>
      </c>
    </row>
    <row r="202" spans="1:37" ht="25.5" customHeight="1">
      <c r="A202" s="178"/>
      <c r="B202" s="178"/>
      <c r="C202" s="222">
        <v>179</v>
      </c>
      <c r="D202" s="225"/>
      <c r="E202" s="223"/>
      <c r="F202" s="224"/>
      <c r="G202" s="343" t="s">
        <v>25</v>
      </c>
      <c r="H202" s="226" t="str">
        <f t="shared" si="45"/>
        <v/>
      </c>
      <c r="I202" s="226"/>
      <c r="J202" s="178"/>
      <c r="K202" s="178"/>
      <c r="L202" s="184"/>
      <c r="M202" s="184"/>
      <c r="N202" s="184"/>
      <c r="O202" s="184"/>
      <c r="P202" s="230" t="str">
        <f t="shared" si="56"/>
        <v/>
      </c>
      <c r="Q202" s="231" t="str">
        <f t="shared" si="57"/>
        <v/>
      </c>
      <c r="R202" s="231" t="str">
        <f t="shared" si="46"/>
        <v/>
      </c>
      <c r="S202" s="231" t="str">
        <f>IF(SUBSTITUTE(SUBSTITUTE($F202,"　","")," ","")="","",IFERROR(VLOOKUP($F202,$M$24:$M$44,1,FALSE),IFERROR(VLOOKUP(IF(AND(LEFT($F202,1)="小",NOT(SUM(COUNTIF($F202,{"*中*","*高*","*大*"})))),"小",IF(AND(LEFT($F202,1)="中",NOT(SUM(COUNTIF($F202,{"*小*","*高*","*大*"})))),"中",IF(AND(LEFT($F202,1)="高",NOT(SUM(COUNTIF($F202,{"*小*","*中*","*大*"})))),"高",IF(AND(LEFT($F202,1)="大",NOT(SUM(COUNTIF($F202,{"*小*","*中*","*高*"})))),"大","NG"))))&amp;MAX(TEXT(MID($F202,{1,2,3,4,5},{1;2;3;4;5;6;7;8;9;10;11;12;13;14;15}),"標準;;0;!0")*1),$M$24:$M$44,1,FALSE),"NG")))</f>
        <v/>
      </c>
      <c r="T202" s="231" t="str">
        <f t="shared" si="47"/>
        <v/>
      </c>
      <c r="U202" s="184">
        <f t="shared" si="48"/>
        <v>0</v>
      </c>
      <c r="V202" s="184">
        <f t="shared" si="66"/>
        <v>0</v>
      </c>
      <c r="W202" s="184">
        <f t="shared" si="58"/>
        <v>0</v>
      </c>
      <c r="X202" s="187" t="str">
        <f t="shared" si="49"/>
        <v/>
      </c>
      <c r="Y202" s="231" t="str">
        <f t="shared" si="50"/>
        <v>氏名</v>
      </c>
      <c r="Z202" s="231" t="str">
        <f t="shared" si="59"/>
        <v>・</v>
      </c>
      <c r="AA202" s="231" t="str">
        <f t="shared" si="51"/>
        <v>年齢</v>
      </c>
      <c r="AB202" s="231" t="str">
        <f t="shared" si="60"/>
        <v>・</v>
      </c>
      <c r="AC202" s="231" t="str">
        <f t="shared" si="52"/>
        <v>学年</v>
      </c>
      <c r="AD202" s="231" t="str">
        <f t="shared" si="61"/>
        <v/>
      </c>
      <c r="AE202" s="231" t="str">
        <f t="shared" si="53"/>
        <v/>
      </c>
      <c r="AF202" s="231" t="str">
        <f t="shared" si="62"/>
        <v>が未記入です。</v>
      </c>
      <c r="AG202" s="231" t="str">
        <f t="shared" si="54"/>
        <v/>
      </c>
      <c r="AH202" s="231" t="str">
        <f t="shared" si="63"/>
        <v/>
      </c>
      <c r="AI202" s="231" t="str">
        <f t="shared" si="64"/>
        <v/>
      </c>
      <c r="AJ202" s="231" t="str">
        <f t="shared" si="65"/>
        <v/>
      </c>
      <c r="AK202" s="231" t="str">
        <f t="shared" si="55"/>
        <v/>
      </c>
    </row>
    <row r="203" spans="1:37" ht="25.5" customHeight="1">
      <c r="A203" s="178"/>
      <c r="B203" s="178"/>
      <c r="C203" s="222">
        <v>180</v>
      </c>
      <c r="D203" s="225"/>
      <c r="E203" s="223"/>
      <c r="F203" s="224"/>
      <c r="G203" s="343" t="s">
        <v>25</v>
      </c>
      <c r="H203" s="226" t="str">
        <f t="shared" si="45"/>
        <v/>
      </c>
      <c r="I203" s="226"/>
      <c r="J203" s="178"/>
      <c r="K203" s="178"/>
      <c r="L203" s="184"/>
      <c r="M203" s="184"/>
      <c r="N203" s="184"/>
      <c r="O203" s="184"/>
      <c r="P203" s="230" t="str">
        <f t="shared" si="56"/>
        <v/>
      </c>
      <c r="Q203" s="231" t="str">
        <f t="shared" si="57"/>
        <v/>
      </c>
      <c r="R203" s="231" t="str">
        <f t="shared" si="46"/>
        <v/>
      </c>
      <c r="S203" s="231" t="str">
        <f>IF(SUBSTITUTE(SUBSTITUTE($F203,"　","")," ","")="","",IFERROR(VLOOKUP($F203,$M$24:$M$44,1,FALSE),IFERROR(VLOOKUP(IF(AND(LEFT($F203,1)="小",NOT(SUM(COUNTIF($F203,{"*中*","*高*","*大*"})))),"小",IF(AND(LEFT($F203,1)="中",NOT(SUM(COUNTIF($F203,{"*小*","*高*","*大*"})))),"中",IF(AND(LEFT($F203,1)="高",NOT(SUM(COUNTIF($F203,{"*小*","*中*","*大*"})))),"高",IF(AND(LEFT($F203,1)="大",NOT(SUM(COUNTIF($F203,{"*小*","*中*","*高*"})))),"大","NG"))))&amp;MAX(TEXT(MID($F203,{1,2,3,4,5},{1;2;3;4;5;6;7;8;9;10;11;12;13;14;15}),"標準;;0;!0")*1),$M$24:$M$44,1,FALSE),"NG")))</f>
        <v/>
      </c>
      <c r="T203" s="231" t="str">
        <f t="shared" si="47"/>
        <v/>
      </c>
      <c r="U203" s="184">
        <f t="shared" si="48"/>
        <v>0</v>
      </c>
      <c r="V203" s="184">
        <f t="shared" si="66"/>
        <v>0</v>
      </c>
      <c r="W203" s="184">
        <f t="shared" si="58"/>
        <v>0</v>
      </c>
      <c r="X203" s="187" t="str">
        <f t="shared" si="49"/>
        <v/>
      </c>
      <c r="Y203" s="231" t="str">
        <f t="shared" si="50"/>
        <v>氏名</v>
      </c>
      <c r="Z203" s="231" t="str">
        <f t="shared" si="59"/>
        <v>・</v>
      </c>
      <c r="AA203" s="231" t="str">
        <f t="shared" si="51"/>
        <v>年齢</v>
      </c>
      <c r="AB203" s="231" t="str">
        <f t="shared" si="60"/>
        <v>・</v>
      </c>
      <c r="AC203" s="231" t="str">
        <f t="shared" si="52"/>
        <v>学年</v>
      </c>
      <c r="AD203" s="231" t="str">
        <f t="shared" si="61"/>
        <v/>
      </c>
      <c r="AE203" s="231" t="str">
        <f t="shared" si="53"/>
        <v/>
      </c>
      <c r="AF203" s="231" t="str">
        <f t="shared" si="62"/>
        <v>が未記入です。</v>
      </c>
      <c r="AG203" s="231" t="str">
        <f t="shared" si="54"/>
        <v/>
      </c>
      <c r="AH203" s="231" t="str">
        <f t="shared" si="63"/>
        <v/>
      </c>
      <c r="AI203" s="231" t="str">
        <f t="shared" si="64"/>
        <v/>
      </c>
      <c r="AJ203" s="231" t="str">
        <f t="shared" si="65"/>
        <v/>
      </c>
      <c r="AK203" s="231" t="str">
        <f t="shared" si="55"/>
        <v/>
      </c>
    </row>
    <row r="204" spans="1:37" ht="25.5" customHeight="1">
      <c r="A204" s="178"/>
      <c r="B204" s="178"/>
      <c r="C204" s="222">
        <v>181</v>
      </c>
      <c r="D204" s="225"/>
      <c r="E204" s="223"/>
      <c r="F204" s="224"/>
      <c r="G204" s="343" t="s">
        <v>25</v>
      </c>
      <c r="H204" s="226" t="str">
        <f t="shared" si="45"/>
        <v/>
      </c>
      <c r="I204" s="226"/>
      <c r="J204" s="178"/>
      <c r="K204" s="178"/>
      <c r="L204" s="184"/>
      <c r="M204" s="184"/>
      <c r="N204" s="184"/>
      <c r="O204" s="184"/>
      <c r="P204" s="230" t="str">
        <f t="shared" si="56"/>
        <v/>
      </c>
      <c r="Q204" s="231" t="str">
        <f t="shared" si="57"/>
        <v/>
      </c>
      <c r="R204" s="231" t="str">
        <f t="shared" si="46"/>
        <v/>
      </c>
      <c r="S204" s="231" t="str">
        <f>IF(SUBSTITUTE(SUBSTITUTE($F204,"　","")," ","")="","",IFERROR(VLOOKUP($F204,$M$24:$M$44,1,FALSE),IFERROR(VLOOKUP(IF(AND(LEFT($F204,1)="小",NOT(SUM(COUNTIF($F204,{"*中*","*高*","*大*"})))),"小",IF(AND(LEFT($F204,1)="中",NOT(SUM(COUNTIF($F204,{"*小*","*高*","*大*"})))),"中",IF(AND(LEFT($F204,1)="高",NOT(SUM(COUNTIF($F204,{"*小*","*中*","*大*"})))),"高",IF(AND(LEFT($F204,1)="大",NOT(SUM(COUNTIF($F204,{"*小*","*中*","*高*"})))),"大","NG"))))&amp;MAX(TEXT(MID($F204,{1,2,3,4,5},{1;2;3;4;5;6;7;8;9;10;11;12;13;14;15}),"標準;;0;!0")*1),$M$24:$M$44,1,FALSE),"NG")))</f>
        <v/>
      </c>
      <c r="T204" s="231" t="str">
        <f t="shared" si="47"/>
        <v/>
      </c>
      <c r="U204" s="184">
        <f t="shared" si="48"/>
        <v>0</v>
      </c>
      <c r="V204" s="184">
        <f t="shared" si="66"/>
        <v>0</v>
      </c>
      <c r="W204" s="184">
        <f t="shared" si="58"/>
        <v>0</v>
      </c>
      <c r="X204" s="187" t="str">
        <f t="shared" si="49"/>
        <v/>
      </c>
      <c r="Y204" s="231" t="str">
        <f t="shared" si="50"/>
        <v>氏名</v>
      </c>
      <c r="Z204" s="231" t="str">
        <f t="shared" si="59"/>
        <v>・</v>
      </c>
      <c r="AA204" s="231" t="str">
        <f t="shared" si="51"/>
        <v>年齢</v>
      </c>
      <c r="AB204" s="231" t="str">
        <f t="shared" si="60"/>
        <v>・</v>
      </c>
      <c r="AC204" s="231" t="str">
        <f t="shared" si="52"/>
        <v>学年</v>
      </c>
      <c r="AD204" s="231" t="str">
        <f t="shared" si="61"/>
        <v/>
      </c>
      <c r="AE204" s="231" t="str">
        <f t="shared" si="53"/>
        <v/>
      </c>
      <c r="AF204" s="231" t="str">
        <f t="shared" si="62"/>
        <v>が未記入です。</v>
      </c>
      <c r="AG204" s="231" t="str">
        <f t="shared" si="54"/>
        <v/>
      </c>
      <c r="AH204" s="231" t="str">
        <f t="shared" si="63"/>
        <v/>
      </c>
      <c r="AI204" s="231" t="str">
        <f t="shared" si="64"/>
        <v/>
      </c>
      <c r="AJ204" s="231" t="str">
        <f t="shared" si="65"/>
        <v/>
      </c>
      <c r="AK204" s="231" t="str">
        <f t="shared" si="55"/>
        <v/>
      </c>
    </row>
    <row r="205" spans="1:37" ht="25.5" customHeight="1">
      <c r="A205" s="178"/>
      <c r="B205" s="178"/>
      <c r="C205" s="222">
        <v>182</v>
      </c>
      <c r="D205" s="225"/>
      <c r="E205" s="223"/>
      <c r="F205" s="224"/>
      <c r="G205" s="343" t="s">
        <v>25</v>
      </c>
      <c r="H205" s="226" t="str">
        <f t="shared" si="45"/>
        <v/>
      </c>
      <c r="I205" s="226"/>
      <c r="J205" s="178"/>
      <c r="K205" s="178"/>
      <c r="L205" s="184"/>
      <c r="M205" s="184"/>
      <c r="N205" s="184"/>
      <c r="O205" s="184"/>
      <c r="P205" s="230" t="str">
        <f t="shared" si="56"/>
        <v/>
      </c>
      <c r="Q205" s="231" t="str">
        <f t="shared" si="57"/>
        <v/>
      </c>
      <c r="R205" s="231" t="str">
        <f t="shared" si="46"/>
        <v/>
      </c>
      <c r="S205" s="231" t="str">
        <f>IF(SUBSTITUTE(SUBSTITUTE($F205,"　","")," ","")="","",IFERROR(VLOOKUP($F205,$M$24:$M$44,1,FALSE),IFERROR(VLOOKUP(IF(AND(LEFT($F205,1)="小",NOT(SUM(COUNTIF($F205,{"*中*","*高*","*大*"})))),"小",IF(AND(LEFT($F205,1)="中",NOT(SUM(COUNTIF($F205,{"*小*","*高*","*大*"})))),"中",IF(AND(LEFT($F205,1)="高",NOT(SUM(COUNTIF($F205,{"*小*","*中*","*大*"})))),"高",IF(AND(LEFT($F205,1)="大",NOT(SUM(COUNTIF($F205,{"*小*","*中*","*高*"})))),"大","NG"))))&amp;MAX(TEXT(MID($F205,{1,2,3,4,5},{1;2;3;4;5;6;7;8;9;10;11;12;13;14;15}),"標準;;0;!0")*1),$M$24:$M$44,1,FALSE),"NG")))</f>
        <v/>
      </c>
      <c r="T205" s="231" t="str">
        <f t="shared" si="47"/>
        <v/>
      </c>
      <c r="U205" s="184">
        <f t="shared" si="48"/>
        <v>0</v>
      </c>
      <c r="V205" s="184">
        <f t="shared" si="66"/>
        <v>0</v>
      </c>
      <c r="W205" s="184">
        <f t="shared" si="58"/>
        <v>0</v>
      </c>
      <c r="X205" s="187" t="str">
        <f t="shared" si="49"/>
        <v/>
      </c>
      <c r="Y205" s="231" t="str">
        <f t="shared" si="50"/>
        <v>氏名</v>
      </c>
      <c r="Z205" s="231" t="str">
        <f t="shared" si="59"/>
        <v>・</v>
      </c>
      <c r="AA205" s="231" t="str">
        <f t="shared" si="51"/>
        <v>年齢</v>
      </c>
      <c r="AB205" s="231" t="str">
        <f t="shared" si="60"/>
        <v>・</v>
      </c>
      <c r="AC205" s="231" t="str">
        <f t="shared" si="52"/>
        <v>学年</v>
      </c>
      <c r="AD205" s="231" t="str">
        <f t="shared" si="61"/>
        <v/>
      </c>
      <c r="AE205" s="231" t="str">
        <f t="shared" si="53"/>
        <v/>
      </c>
      <c r="AF205" s="231" t="str">
        <f t="shared" si="62"/>
        <v>が未記入です。</v>
      </c>
      <c r="AG205" s="231" t="str">
        <f t="shared" si="54"/>
        <v/>
      </c>
      <c r="AH205" s="231" t="str">
        <f t="shared" si="63"/>
        <v/>
      </c>
      <c r="AI205" s="231" t="str">
        <f t="shared" si="64"/>
        <v/>
      </c>
      <c r="AJ205" s="231" t="str">
        <f t="shared" si="65"/>
        <v/>
      </c>
      <c r="AK205" s="231" t="str">
        <f t="shared" si="55"/>
        <v/>
      </c>
    </row>
    <row r="206" spans="1:37" ht="25.5" customHeight="1">
      <c r="A206" s="178"/>
      <c r="B206" s="178"/>
      <c r="C206" s="222">
        <v>183</v>
      </c>
      <c r="D206" s="225"/>
      <c r="E206" s="223"/>
      <c r="F206" s="224"/>
      <c r="G206" s="343" t="s">
        <v>25</v>
      </c>
      <c r="H206" s="226" t="str">
        <f t="shared" si="45"/>
        <v/>
      </c>
      <c r="I206" s="226"/>
      <c r="J206" s="178"/>
      <c r="K206" s="178"/>
      <c r="L206" s="184"/>
      <c r="M206" s="184"/>
      <c r="N206" s="184"/>
      <c r="O206" s="184"/>
      <c r="P206" s="230" t="str">
        <f t="shared" si="56"/>
        <v/>
      </c>
      <c r="Q206" s="231" t="str">
        <f t="shared" si="57"/>
        <v/>
      </c>
      <c r="R206" s="231" t="str">
        <f t="shared" si="46"/>
        <v/>
      </c>
      <c r="S206" s="231" t="str">
        <f>IF(SUBSTITUTE(SUBSTITUTE($F206,"　","")," ","")="","",IFERROR(VLOOKUP($F206,$M$24:$M$44,1,FALSE),IFERROR(VLOOKUP(IF(AND(LEFT($F206,1)="小",NOT(SUM(COUNTIF($F206,{"*中*","*高*","*大*"})))),"小",IF(AND(LEFT($F206,1)="中",NOT(SUM(COUNTIF($F206,{"*小*","*高*","*大*"})))),"中",IF(AND(LEFT($F206,1)="高",NOT(SUM(COUNTIF($F206,{"*小*","*中*","*大*"})))),"高",IF(AND(LEFT($F206,1)="大",NOT(SUM(COUNTIF($F206,{"*小*","*中*","*高*"})))),"大","NG"))))&amp;MAX(TEXT(MID($F206,{1,2,3,4,5},{1;2;3;4;5;6;7;8;9;10;11;12;13;14;15}),"標準;;0;!0")*1),$M$24:$M$44,1,FALSE),"NG")))</f>
        <v/>
      </c>
      <c r="T206" s="231" t="str">
        <f t="shared" si="47"/>
        <v/>
      </c>
      <c r="U206" s="184">
        <f t="shared" si="48"/>
        <v>0</v>
      </c>
      <c r="V206" s="184">
        <f t="shared" si="66"/>
        <v>0</v>
      </c>
      <c r="W206" s="184">
        <f t="shared" si="58"/>
        <v>0</v>
      </c>
      <c r="X206" s="187" t="str">
        <f t="shared" si="49"/>
        <v/>
      </c>
      <c r="Y206" s="231" t="str">
        <f t="shared" si="50"/>
        <v>氏名</v>
      </c>
      <c r="Z206" s="231" t="str">
        <f t="shared" si="59"/>
        <v>・</v>
      </c>
      <c r="AA206" s="231" t="str">
        <f t="shared" si="51"/>
        <v>年齢</v>
      </c>
      <c r="AB206" s="231" t="str">
        <f t="shared" si="60"/>
        <v>・</v>
      </c>
      <c r="AC206" s="231" t="str">
        <f t="shared" si="52"/>
        <v>学年</v>
      </c>
      <c r="AD206" s="231" t="str">
        <f t="shared" si="61"/>
        <v/>
      </c>
      <c r="AE206" s="231" t="str">
        <f t="shared" si="53"/>
        <v/>
      </c>
      <c r="AF206" s="231" t="str">
        <f t="shared" si="62"/>
        <v>が未記入です。</v>
      </c>
      <c r="AG206" s="231" t="str">
        <f t="shared" si="54"/>
        <v/>
      </c>
      <c r="AH206" s="231" t="str">
        <f t="shared" si="63"/>
        <v/>
      </c>
      <c r="AI206" s="231" t="str">
        <f t="shared" si="64"/>
        <v/>
      </c>
      <c r="AJ206" s="231" t="str">
        <f t="shared" si="65"/>
        <v/>
      </c>
      <c r="AK206" s="231" t="str">
        <f t="shared" si="55"/>
        <v/>
      </c>
    </row>
    <row r="207" spans="1:37" ht="25.5" customHeight="1">
      <c r="A207" s="178"/>
      <c r="B207" s="178"/>
      <c r="C207" s="222">
        <v>184</v>
      </c>
      <c r="D207" s="225"/>
      <c r="E207" s="223"/>
      <c r="F207" s="224"/>
      <c r="G207" s="343" t="s">
        <v>25</v>
      </c>
      <c r="H207" s="226" t="str">
        <f t="shared" si="45"/>
        <v/>
      </c>
      <c r="I207" s="226"/>
      <c r="J207" s="178"/>
      <c r="K207" s="178"/>
      <c r="L207" s="184"/>
      <c r="M207" s="184"/>
      <c r="N207" s="184"/>
      <c r="O207" s="184"/>
      <c r="P207" s="230" t="str">
        <f t="shared" si="56"/>
        <v/>
      </c>
      <c r="Q207" s="231" t="str">
        <f t="shared" si="57"/>
        <v/>
      </c>
      <c r="R207" s="231" t="str">
        <f t="shared" si="46"/>
        <v/>
      </c>
      <c r="S207" s="231" t="str">
        <f>IF(SUBSTITUTE(SUBSTITUTE($F207,"　","")," ","")="","",IFERROR(VLOOKUP($F207,$M$24:$M$44,1,FALSE),IFERROR(VLOOKUP(IF(AND(LEFT($F207,1)="小",NOT(SUM(COUNTIF($F207,{"*中*","*高*","*大*"})))),"小",IF(AND(LEFT($F207,1)="中",NOT(SUM(COUNTIF($F207,{"*小*","*高*","*大*"})))),"中",IF(AND(LEFT($F207,1)="高",NOT(SUM(COUNTIF($F207,{"*小*","*中*","*大*"})))),"高",IF(AND(LEFT($F207,1)="大",NOT(SUM(COUNTIF($F207,{"*小*","*中*","*高*"})))),"大","NG"))))&amp;MAX(TEXT(MID($F207,{1,2,3,4,5},{1;2;3;4;5;6;7;8;9;10;11;12;13;14;15}),"標準;;0;!0")*1),$M$24:$M$44,1,FALSE),"NG")))</f>
        <v/>
      </c>
      <c r="T207" s="231" t="str">
        <f t="shared" si="47"/>
        <v/>
      </c>
      <c r="U207" s="184">
        <f t="shared" si="48"/>
        <v>0</v>
      </c>
      <c r="V207" s="184">
        <f t="shared" si="66"/>
        <v>0</v>
      </c>
      <c r="W207" s="184">
        <f t="shared" si="58"/>
        <v>0</v>
      </c>
      <c r="X207" s="187" t="str">
        <f t="shared" si="49"/>
        <v/>
      </c>
      <c r="Y207" s="231" t="str">
        <f t="shared" si="50"/>
        <v>氏名</v>
      </c>
      <c r="Z207" s="231" t="str">
        <f t="shared" si="59"/>
        <v>・</v>
      </c>
      <c r="AA207" s="231" t="str">
        <f t="shared" si="51"/>
        <v>年齢</v>
      </c>
      <c r="AB207" s="231" t="str">
        <f t="shared" si="60"/>
        <v>・</v>
      </c>
      <c r="AC207" s="231" t="str">
        <f t="shared" si="52"/>
        <v>学年</v>
      </c>
      <c r="AD207" s="231" t="str">
        <f t="shared" si="61"/>
        <v/>
      </c>
      <c r="AE207" s="231" t="str">
        <f t="shared" si="53"/>
        <v/>
      </c>
      <c r="AF207" s="231" t="str">
        <f t="shared" si="62"/>
        <v>が未記入です。</v>
      </c>
      <c r="AG207" s="231" t="str">
        <f t="shared" si="54"/>
        <v/>
      </c>
      <c r="AH207" s="231" t="str">
        <f t="shared" si="63"/>
        <v/>
      </c>
      <c r="AI207" s="231" t="str">
        <f t="shared" si="64"/>
        <v/>
      </c>
      <c r="AJ207" s="231" t="str">
        <f t="shared" si="65"/>
        <v/>
      </c>
      <c r="AK207" s="231" t="str">
        <f t="shared" si="55"/>
        <v/>
      </c>
    </row>
    <row r="208" spans="1:37" ht="25.5" customHeight="1">
      <c r="A208" s="178"/>
      <c r="B208" s="178"/>
      <c r="C208" s="222">
        <v>185</v>
      </c>
      <c r="D208" s="225"/>
      <c r="E208" s="223"/>
      <c r="F208" s="224"/>
      <c r="G208" s="343" t="s">
        <v>25</v>
      </c>
      <c r="H208" s="226" t="str">
        <f t="shared" si="45"/>
        <v/>
      </c>
      <c r="I208" s="226"/>
      <c r="J208" s="178"/>
      <c r="K208" s="178"/>
      <c r="L208" s="184"/>
      <c r="M208" s="184"/>
      <c r="N208" s="184"/>
      <c r="O208" s="184"/>
      <c r="P208" s="230" t="str">
        <f t="shared" si="56"/>
        <v/>
      </c>
      <c r="Q208" s="231" t="str">
        <f t="shared" si="57"/>
        <v/>
      </c>
      <c r="R208" s="231" t="str">
        <f t="shared" si="46"/>
        <v/>
      </c>
      <c r="S208" s="231" t="str">
        <f>IF(SUBSTITUTE(SUBSTITUTE($F208,"　","")," ","")="","",IFERROR(VLOOKUP($F208,$M$24:$M$44,1,FALSE),IFERROR(VLOOKUP(IF(AND(LEFT($F208,1)="小",NOT(SUM(COUNTIF($F208,{"*中*","*高*","*大*"})))),"小",IF(AND(LEFT($F208,1)="中",NOT(SUM(COUNTIF($F208,{"*小*","*高*","*大*"})))),"中",IF(AND(LEFT($F208,1)="高",NOT(SUM(COUNTIF($F208,{"*小*","*中*","*大*"})))),"高",IF(AND(LEFT($F208,1)="大",NOT(SUM(COUNTIF($F208,{"*小*","*中*","*高*"})))),"大","NG"))))&amp;MAX(TEXT(MID($F208,{1,2,3,4,5},{1;2;3;4;5;6;7;8;9;10;11;12;13;14;15}),"標準;;0;!0")*1),$M$24:$M$44,1,FALSE),"NG")))</f>
        <v/>
      </c>
      <c r="T208" s="231" t="str">
        <f t="shared" si="47"/>
        <v/>
      </c>
      <c r="U208" s="184">
        <f t="shared" si="48"/>
        <v>0</v>
      </c>
      <c r="V208" s="184">
        <f t="shared" si="66"/>
        <v>0</v>
      </c>
      <c r="W208" s="184">
        <f t="shared" si="58"/>
        <v>0</v>
      </c>
      <c r="X208" s="187" t="str">
        <f t="shared" si="49"/>
        <v/>
      </c>
      <c r="Y208" s="231" t="str">
        <f t="shared" si="50"/>
        <v>氏名</v>
      </c>
      <c r="Z208" s="231" t="str">
        <f t="shared" si="59"/>
        <v>・</v>
      </c>
      <c r="AA208" s="231" t="str">
        <f t="shared" si="51"/>
        <v>年齢</v>
      </c>
      <c r="AB208" s="231" t="str">
        <f t="shared" si="60"/>
        <v>・</v>
      </c>
      <c r="AC208" s="231" t="str">
        <f t="shared" si="52"/>
        <v>学年</v>
      </c>
      <c r="AD208" s="231" t="str">
        <f t="shared" si="61"/>
        <v/>
      </c>
      <c r="AE208" s="231" t="str">
        <f t="shared" si="53"/>
        <v/>
      </c>
      <c r="AF208" s="231" t="str">
        <f t="shared" si="62"/>
        <v>が未記入です。</v>
      </c>
      <c r="AG208" s="231" t="str">
        <f t="shared" si="54"/>
        <v/>
      </c>
      <c r="AH208" s="231" t="str">
        <f t="shared" si="63"/>
        <v/>
      </c>
      <c r="AI208" s="231" t="str">
        <f t="shared" si="64"/>
        <v/>
      </c>
      <c r="AJ208" s="231" t="str">
        <f t="shared" si="65"/>
        <v/>
      </c>
      <c r="AK208" s="231" t="str">
        <f t="shared" si="55"/>
        <v/>
      </c>
    </row>
    <row r="209" spans="1:37" ht="25.5" customHeight="1">
      <c r="A209" s="178"/>
      <c r="B209" s="178"/>
      <c r="C209" s="222">
        <v>186</v>
      </c>
      <c r="D209" s="225"/>
      <c r="E209" s="223"/>
      <c r="F209" s="224"/>
      <c r="G209" s="343" t="s">
        <v>25</v>
      </c>
      <c r="H209" s="226" t="str">
        <f t="shared" si="45"/>
        <v/>
      </c>
      <c r="I209" s="226"/>
      <c r="J209" s="178"/>
      <c r="K209" s="178"/>
      <c r="L209" s="184"/>
      <c r="M209" s="184"/>
      <c r="N209" s="184"/>
      <c r="O209" s="184"/>
      <c r="P209" s="230" t="str">
        <f t="shared" si="56"/>
        <v/>
      </c>
      <c r="Q209" s="231" t="str">
        <f t="shared" si="57"/>
        <v/>
      </c>
      <c r="R209" s="231" t="str">
        <f t="shared" si="46"/>
        <v/>
      </c>
      <c r="S209" s="231" t="str">
        <f>IF(SUBSTITUTE(SUBSTITUTE($F209,"　","")," ","")="","",IFERROR(VLOOKUP($F209,$M$24:$M$44,1,FALSE),IFERROR(VLOOKUP(IF(AND(LEFT($F209,1)="小",NOT(SUM(COUNTIF($F209,{"*中*","*高*","*大*"})))),"小",IF(AND(LEFT($F209,1)="中",NOT(SUM(COUNTIF($F209,{"*小*","*高*","*大*"})))),"中",IF(AND(LEFT($F209,1)="高",NOT(SUM(COUNTIF($F209,{"*小*","*中*","*大*"})))),"高",IF(AND(LEFT($F209,1)="大",NOT(SUM(COUNTIF($F209,{"*小*","*中*","*高*"})))),"大","NG"))))&amp;MAX(TEXT(MID($F209,{1,2,3,4,5},{1;2;3;4;5;6;7;8;9;10;11;12;13;14;15}),"標準;;0;!0")*1),$M$24:$M$44,1,FALSE),"NG")))</f>
        <v/>
      </c>
      <c r="T209" s="231" t="str">
        <f t="shared" si="47"/>
        <v/>
      </c>
      <c r="U209" s="184">
        <f t="shared" si="48"/>
        <v>0</v>
      </c>
      <c r="V209" s="184">
        <f t="shared" si="66"/>
        <v>0</v>
      </c>
      <c r="W209" s="184">
        <f t="shared" si="58"/>
        <v>0</v>
      </c>
      <c r="X209" s="187" t="str">
        <f t="shared" si="49"/>
        <v/>
      </c>
      <c r="Y209" s="231" t="str">
        <f t="shared" si="50"/>
        <v>氏名</v>
      </c>
      <c r="Z209" s="231" t="str">
        <f t="shared" si="59"/>
        <v>・</v>
      </c>
      <c r="AA209" s="231" t="str">
        <f t="shared" si="51"/>
        <v>年齢</v>
      </c>
      <c r="AB209" s="231" t="str">
        <f t="shared" si="60"/>
        <v>・</v>
      </c>
      <c r="AC209" s="231" t="str">
        <f t="shared" si="52"/>
        <v>学年</v>
      </c>
      <c r="AD209" s="231" t="str">
        <f t="shared" si="61"/>
        <v/>
      </c>
      <c r="AE209" s="231" t="str">
        <f t="shared" si="53"/>
        <v/>
      </c>
      <c r="AF209" s="231" t="str">
        <f t="shared" si="62"/>
        <v>が未記入です。</v>
      </c>
      <c r="AG209" s="231" t="str">
        <f t="shared" si="54"/>
        <v/>
      </c>
      <c r="AH209" s="231" t="str">
        <f t="shared" si="63"/>
        <v/>
      </c>
      <c r="AI209" s="231" t="str">
        <f t="shared" si="64"/>
        <v/>
      </c>
      <c r="AJ209" s="231" t="str">
        <f t="shared" si="65"/>
        <v/>
      </c>
      <c r="AK209" s="231" t="str">
        <f t="shared" si="55"/>
        <v/>
      </c>
    </row>
    <row r="210" spans="1:37" ht="25.5" customHeight="1">
      <c r="A210" s="178"/>
      <c r="B210" s="178"/>
      <c r="C210" s="222">
        <v>187</v>
      </c>
      <c r="D210" s="225"/>
      <c r="E210" s="223"/>
      <c r="F210" s="224"/>
      <c r="G210" s="343" t="s">
        <v>25</v>
      </c>
      <c r="H210" s="226" t="str">
        <f t="shared" si="45"/>
        <v/>
      </c>
      <c r="I210" s="226"/>
      <c r="J210" s="178"/>
      <c r="K210" s="178"/>
      <c r="L210" s="184"/>
      <c r="M210" s="184"/>
      <c r="N210" s="184"/>
      <c r="O210" s="184"/>
      <c r="P210" s="230" t="str">
        <f t="shared" si="56"/>
        <v/>
      </c>
      <c r="Q210" s="231" t="str">
        <f t="shared" si="57"/>
        <v/>
      </c>
      <c r="R210" s="231" t="str">
        <f t="shared" si="46"/>
        <v/>
      </c>
      <c r="S210" s="231" t="str">
        <f>IF(SUBSTITUTE(SUBSTITUTE($F210,"　","")," ","")="","",IFERROR(VLOOKUP($F210,$M$24:$M$44,1,FALSE),IFERROR(VLOOKUP(IF(AND(LEFT($F210,1)="小",NOT(SUM(COUNTIF($F210,{"*中*","*高*","*大*"})))),"小",IF(AND(LEFT($F210,1)="中",NOT(SUM(COUNTIF($F210,{"*小*","*高*","*大*"})))),"中",IF(AND(LEFT($F210,1)="高",NOT(SUM(COUNTIF($F210,{"*小*","*中*","*大*"})))),"高",IF(AND(LEFT($F210,1)="大",NOT(SUM(COUNTIF($F210,{"*小*","*中*","*高*"})))),"大","NG"))))&amp;MAX(TEXT(MID($F210,{1,2,3,4,5},{1;2;3;4;5;6;7;8;9;10;11;12;13;14;15}),"標準;;0;!0")*1),$M$24:$M$44,1,FALSE),"NG")))</f>
        <v/>
      </c>
      <c r="T210" s="231" t="str">
        <f t="shared" si="47"/>
        <v/>
      </c>
      <c r="U210" s="184">
        <f t="shared" si="48"/>
        <v>0</v>
      </c>
      <c r="V210" s="184">
        <f t="shared" si="66"/>
        <v>0</v>
      </c>
      <c r="W210" s="184">
        <f t="shared" si="58"/>
        <v>0</v>
      </c>
      <c r="X210" s="187" t="str">
        <f t="shared" si="49"/>
        <v/>
      </c>
      <c r="Y210" s="231" t="str">
        <f t="shared" si="50"/>
        <v>氏名</v>
      </c>
      <c r="Z210" s="231" t="str">
        <f t="shared" si="59"/>
        <v>・</v>
      </c>
      <c r="AA210" s="231" t="str">
        <f t="shared" si="51"/>
        <v>年齢</v>
      </c>
      <c r="AB210" s="231" t="str">
        <f t="shared" si="60"/>
        <v>・</v>
      </c>
      <c r="AC210" s="231" t="str">
        <f t="shared" si="52"/>
        <v>学年</v>
      </c>
      <c r="AD210" s="231" t="str">
        <f t="shared" si="61"/>
        <v/>
      </c>
      <c r="AE210" s="231" t="str">
        <f t="shared" si="53"/>
        <v/>
      </c>
      <c r="AF210" s="231" t="str">
        <f t="shared" si="62"/>
        <v>が未記入です。</v>
      </c>
      <c r="AG210" s="231" t="str">
        <f t="shared" si="54"/>
        <v/>
      </c>
      <c r="AH210" s="231" t="str">
        <f t="shared" si="63"/>
        <v/>
      </c>
      <c r="AI210" s="231" t="str">
        <f t="shared" si="64"/>
        <v/>
      </c>
      <c r="AJ210" s="231" t="str">
        <f t="shared" si="65"/>
        <v/>
      </c>
      <c r="AK210" s="231" t="str">
        <f t="shared" si="55"/>
        <v/>
      </c>
    </row>
    <row r="211" spans="1:37" ht="25.5" customHeight="1">
      <c r="A211" s="178"/>
      <c r="B211" s="178"/>
      <c r="C211" s="222">
        <v>188</v>
      </c>
      <c r="D211" s="225"/>
      <c r="E211" s="223"/>
      <c r="F211" s="224"/>
      <c r="G211" s="343" t="s">
        <v>25</v>
      </c>
      <c r="H211" s="226" t="str">
        <f t="shared" si="45"/>
        <v/>
      </c>
      <c r="I211" s="226"/>
      <c r="J211" s="178"/>
      <c r="K211" s="178"/>
      <c r="L211" s="184"/>
      <c r="M211" s="184"/>
      <c r="N211" s="184"/>
      <c r="O211" s="184"/>
      <c r="P211" s="230" t="str">
        <f t="shared" si="56"/>
        <v/>
      </c>
      <c r="Q211" s="231" t="str">
        <f t="shared" si="57"/>
        <v/>
      </c>
      <c r="R211" s="231" t="str">
        <f t="shared" si="46"/>
        <v/>
      </c>
      <c r="S211" s="231" t="str">
        <f>IF(SUBSTITUTE(SUBSTITUTE($F211,"　","")," ","")="","",IFERROR(VLOOKUP($F211,$M$24:$M$44,1,FALSE),IFERROR(VLOOKUP(IF(AND(LEFT($F211,1)="小",NOT(SUM(COUNTIF($F211,{"*中*","*高*","*大*"})))),"小",IF(AND(LEFT($F211,1)="中",NOT(SUM(COUNTIF($F211,{"*小*","*高*","*大*"})))),"中",IF(AND(LEFT($F211,1)="高",NOT(SUM(COUNTIF($F211,{"*小*","*中*","*大*"})))),"高",IF(AND(LEFT($F211,1)="大",NOT(SUM(COUNTIF($F211,{"*小*","*中*","*高*"})))),"大","NG"))))&amp;MAX(TEXT(MID($F211,{1,2,3,4,5},{1;2;3;4;5;6;7;8;9;10;11;12;13;14;15}),"標準;;0;!0")*1),$M$24:$M$44,1,FALSE),"NG")))</f>
        <v/>
      </c>
      <c r="T211" s="231" t="str">
        <f t="shared" si="47"/>
        <v/>
      </c>
      <c r="U211" s="184">
        <f t="shared" si="48"/>
        <v>0</v>
      </c>
      <c r="V211" s="184">
        <f t="shared" si="66"/>
        <v>0</v>
      </c>
      <c r="W211" s="184">
        <f t="shared" si="58"/>
        <v>0</v>
      </c>
      <c r="X211" s="187" t="str">
        <f t="shared" si="49"/>
        <v/>
      </c>
      <c r="Y211" s="231" t="str">
        <f t="shared" si="50"/>
        <v>氏名</v>
      </c>
      <c r="Z211" s="231" t="str">
        <f t="shared" si="59"/>
        <v>・</v>
      </c>
      <c r="AA211" s="231" t="str">
        <f t="shared" si="51"/>
        <v>年齢</v>
      </c>
      <c r="AB211" s="231" t="str">
        <f t="shared" si="60"/>
        <v>・</v>
      </c>
      <c r="AC211" s="231" t="str">
        <f t="shared" si="52"/>
        <v>学年</v>
      </c>
      <c r="AD211" s="231" t="str">
        <f t="shared" si="61"/>
        <v/>
      </c>
      <c r="AE211" s="231" t="str">
        <f t="shared" si="53"/>
        <v/>
      </c>
      <c r="AF211" s="231" t="str">
        <f t="shared" si="62"/>
        <v>が未記入です。</v>
      </c>
      <c r="AG211" s="231" t="str">
        <f t="shared" si="54"/>
        <v/>
      </c>
      <c r="AH211" s="231" t="str">
        <f t="shared" si="63"/>
        <v/>
      </c>
      <c r="AI211" s="231" t="str">
        <f t="shared" si="64"/>
        <v/>
      </c>
      <c r="AJ211" s="231" t="str">
        <f t="shared" si="65"/>
        <v/>
      </c>
      <c r="AK211" s="231" t="str">
        <f t="shared" si="55"/>
        <v/>
      </c>
    </row>
    <row r="212" spans="1:37" ht="25.5" customHeight="1">
      <c r="A212" s="178"/>
      <c r="B212" s="178"/>
      <c r="C212" s="222">
        <v>189</v>
      </c>
      <c r="D212" s="225"/>
      <c r="E212" s="223"/>
      <c r="F212" s="224"/>
      <c r="G212" s="343" t="s">
        <v>25</v>
      </c>
      <c r="H212" s="226" t="str">
        <f t="shared" si="45"/>
        <v/>
      </c>
      <c r="I212" s="226"/>
      <c r="J212" s="178"/>
      <c r="K212" s="178"/>
      <c r="L212" s="184"/>
      <c r="M212" s="184"/>
      <c r="N212" s="184"/>
      <c r="O212" s="184"/>
      <c r="P212" s="230" t="str">
        <f t="shared" si="56"/>
        <v/>
      </c>
      <c r="Q212" s="231" t="str">
        <f t="shared" si="57"/>
        <v/>
      </c>
      <c r="R212" s="231" t="str">
        <f t="shared" si="46"/>
        <v/>
      </c>
      <c r="S212" s="231" t="str">
        <f>IF(SUBSTITUTE(SUBSTITUTE($F212,"　","")," ","")="","",IFERROR(VLOOKUP($F212,$M$24:$M$44,1,FALSE),IFERROR(VLOOKUP(IF(AND(LEFT($F212,1)="小",NOT(SUM(COUNTIF($F212,{"*中*","*高*","*大*"})))),"小",IF(AND(LEFT($F212,1)="中",NOT(SUM(COUNTIF($F212,{"*小*","*高*","*大*"})))),"中",IF(AND(LEFT($F212,1)="高",NOT(SUM(COUNTIF($F212,{"*小*","*中*","*大*"})))),"高",IF(AND(LEFT($F212,1)="大",NOT(SUM(COUNTIF($F212,{"*小*","*中*","*高*"})))),"大","NG"))))&amp;MAX(TEXT(MID($F212,{1,2,3,4,5},{1;2;3;4;5;6;7;8;9;10;11;12;13;14;15}),"標準;;0;!0")*1),$M$24:$M$44,1,FALSE),"NG")))</f>
        <v/>
      </c>
      <c r="T212" s="231" t="str">
        <f t="shared" si="47"/>
        <v/>
      </c>
      <c r="U212" s="184">
        <f t="shared" si="48"/>
        <v>0</v>
      </c>
      <c r="V212" s="184">
        <f t="shared" si="66"/>
        <v>0</v>
      </c>
      <c r="W212" s="184">
        <f t="shared" si="58"/>
        <v>0</v>
      </c>
      <c r="X212" s="187" t="str">
        <f t="shared" si="49"/>
        <v/>
      </c>
      <c r="Y212" s="231" t="str">
        <f t="shared" si="50"/>
        <v>氏名</v>
      </c>
      <c r="Z212" s="231" t="str">
        <f t="shared" si="59"/>
        <v>・</v>
      </c>
      <c r="AA212" s="231" t="str">
        <f t="shared" si="51"/>
        <v>年齢</v>
      </c>
      <c r="AB212" s="231" t="str">
        <f t="shared" si="60"/>
        <v>・</v>
      </c>
      <c r="AC212" s="231" t="str">
        <f t="shared" si="52"/>
        <v>学年</v>
      </c>
      <c r="AD212" s="231" t="str">
        <f t="shared" si="61"/>
        <v/>
      </c>
      <c r="AE212" s="231" t="str">
        <f t="shared" si="53"/>
        <v/>
      </c>
      <c r="AF212" s="231" t="str">
        <f t="shared" si="62"/>
        <v>が未記入です。</v>
      </c>
      <c r="AG212" s="231" t="str">
        <f t="shared" si="54"/>
        <v/>
      </c>
      <c r="AH212" s="231" t="str">
        <f t="shared" si="63"/>
        <v/>
      </c>
      <c r="AI212" s="231" t="str">
        <f t="shared" si="64"/>
        <v/>
      </c>
      <c r="AJ212" s="231" t="str">
        <f t="shared" si="65"/>
        <v/>
      </c>
      <c r="AK212" s="231" t="str">
        <f t="shared" si="55"/>
        <v/>
      </c>
    </row>
    <row r="213" spans="1:37" ht="25.5" customHeight="1">
      <c r="A213" s="178"/>
      <c r="B213" s="178"/>
      <c r="C213" s="222">
        <v>190</v>
      </c>
      <c r="D213" s="225"/>
      <c r="E213" s="223"/>
      <c r="F213" s="224"/>
      <c r="G213" s="343" t="s">
        <v>25</v>
      </c>
      <c r="H213" s="226" t="str">
        <f t="shared" si="45"/>
        <v/>
      </c>
      <c r="I213" s="226"/>
      <c r="J213" s="178"/>
      <c r="K213" s="178"/>
      <c r="L213" s="184"/>
      <c r="M213" s="184"/>
      <c r="N213" s="184"/>
      <c r="O213" s="184"/>
      <c r="P213" s="230" t="str">
        <f t="shared" si="56"/>
        <v/>
      </c>
      <c r="Q213" s="231" t="str">
        <f t="shared" si="57"/>
        <v/>
      </c>
      <c r="R213" s="231" t="str">
        <f t="shared" si="46"/>
        <v/>
      </c>
      <c r="S213" s="231" t="str">
        <f>IF(SUBSTITUTE(SUBSTITUTE($F213,"　","")," ","")="","",IFERROR(VLOOKUP($F213,$M$24:$M$44,1,FALSE),IFERROR(VLOOKUP(IF(AND(LEFT($F213,1)="小",NOT(SUM(COUNTIF($F213,{"*中*","*高*","*大*"})))),"小",IF(AND(LEFT($F213,1)="中",NOT(SUM(COUNTIF($F213,{"*小*","*高*","*大*"})))),"中",IF(AND(LEFT($F213,1)="高",NOT(SUM(COUNTIF($F213,{"*小*","*中*","*大*"})))),"高",IF(AND(LEFT($F213,1)="大",NOT(SUM(COUNTIF($F213,{"*小*","*中*","*高*"})))),"大","NG"))))&amp;MAX(TEXT(MID($F213,{1,2,3,4,5},{1;2;3;4;5;6;7;8;9;10;11;12;13;14;15}),"標準;;0;!0")*1),$M$24:$M$44,1,FALSE),"NG")))</f>
        <v/>
      </c>
      <c r="T213" s="231" t="str">
        <f t="shared" si="47"/>
        <v/>
      </c>
      <c r="U213" s="184">
        <f t="shared" si="48"/>
        <v>0</v>
      </c>
      <c r="V213" s="184">
        <f t="shared" si="66"/>
        <v>0</v>
      </c>
      <c r="W213" s="184">
        <f t="shared" si="58"/>
        <v>0</v>
      </c>
      <c r="X213" s="187" t="str">
        <f t="shared" si="49"/>
        <v/>
      </c>
      <c r="Y213" s="231" t="str">
        <f t="shared" si="50"/>
        <v>氏名</v>
      </c>
      <c r="Z213" s="231" t="str">
        <f t="shared" si="59"/>
        <v>・</v>
      </c>
      <c r="AA213" s="231" t="str">
        <f t="shared" si="51"/>
        <v>年齢</v>
      </c>
      <c r="AB213" s="231" t="str">
        <f t="shared" si="60"/>
        <v>・</v>
      </c>
      <c r="AC213" s="231" t="str">
        <f t="shared" si="52"/>
        <v>学年</v>
      </c>
      <c r="AD213" s="231" t="str">
        <f t="shared" si="61"/>
        <v/>
      </c>
      <c r="AE213" s="231" t="str">
        <f t="shared" si="53"/>
        <v/>
      </c>
      <c r="AF213" s="231" t="str">
        <f t="shared" si="62"/>
        <v>が未記入です。</v>
      </c>
      <c r="AG213" s="231" t="str">
        <f t="shared" si="54"/>
        <v/>
      </c>
      <c r="AH213" s="231" t="str">
        <f t="shared" si="63"/>
        <v/>
      </c>
      <c r="AI213" s="231" t="str">
        <f t="shared" si="64"/>
        <v/>
      </c>
      <c r="AJ213" s="231" t="str">
        <f t="shared" si="65"/>
        <v/>
      </c>
      <c r="AK213" s="231" t="str">
        <f t="shared" si="55"/>
        <v/>
      </c>
    </row>
    <row r="214" spans="1:37" ht="25.5" customHeight="1">
      <c r="A214" s="178"/>
      <c r="B214" s="178"/>
      <c r="C214" s="222">
        <v>191</v>
      </c>
      <c r="D214" s="225"/>
      <c r="E214" s="223"/>
      <c r="F214" s="224"/>
      <c r="G214" s="343" t="s">
        <v>25</v>
      </c>
      <c r="H214" s="226" t="str">
        <f t="shared" si="45"/>
        <v/>
      </c>
      <c r="I214" s="226"/>
      <c r="J214" s="178"/>
      <c r="K214" s="178"/>
      <c r="L214" s="184"/>
      <c r="M214" s="184"/>
      <c r="N214" s="184"/>
      <c r="O214" s="184"/>
      <c r="P214" s="230" t="str">
        <f t="shared" si="56"/>
        <v/>
      </c>
      <c r="Q214" s="231" t="str">
        <f t="shared" si="57"/>
        <v/>
      </c>
      <c r="R214" s="231" t="str">
        <f t="shared" si="46"/>
        <v/>
      </c>
      <c r="S214" s="231" t="str">
        <f>IF(SUBSTITUTE(SUBSTITUTE($F214,"　","")," ","")="","",IFERROR(VLOOKUP($F214,$M$24:$M$44,1,FALSE),IFERROR(VLOOKUP(IF(AND(LEFT($F214,1)="小",NOT(SUM(COUNTIF($F214,{"*中*","*高*","*大*"})))),"小",IF(AND(LEFT($F214,1)="中",NOT(SUM(COUNTIF($F214,{"*小*","*高*","*大*"})))),"中",IF(AND(LEFT($F214,1)="高",NOT(SUM(COUNTIF($F214,{"*小*","*中*","*大*"})))),"高",IF(AND(LEFT($F214,1)="大",NOT(SUM(COUNTIF($F214,{"*小*","*中*","*高*"})))),"大","NG"))))&amp;MAX(TEXT(MID($F214,{1,2,3,4,5},{1;2;3;4;5;6;7;8;9;10;11;12;13;14;15}),"標準;;0;!0")*1),$M$24:$M$44,1,FALSE),"NG")))</f>
        <v/>
      </c>
      <c r="T214" s="231" t="str">
        <f t="shared" si="47"/>
        <v/>
      </c>
      <c r="U214" s="184">
        <f t="shared" si="48"/>
        <v>0</v>
      </c>
      <c r="V214" s="184">
        <f t="shared" si="66"/>
        <v>0</v>
      </c>
      <c r="W214" s="184">
        <f t="shared" si="58"/>
        <v>0</v>
      </c>
      <c r="X214" s="187" t="str">
        <f t="shared" si="49"/>
        <v/>
      </c>
      <c r="Y214" s="231" t="str">
        <f t="shared" si="50"/>
        <v>氏名</v>
      </c>
      <c r="Z214" s="231" t="str">
        <f t="shared" si="59"/>
        <v>・</v>
      </c>
      <c r="AA214" s="231" t="str">
        <f t="shared" si="51"/>
        <v>年齢</v>
      </c>
      <c r="AB214" s="231" t="str">
        <f t="shared" si="60"/>
        <v>・</v>
      </c>
      <c r="AC214" s="231" t="str">
        <f t="shared" si="52"/>
        <v>学年</v>
      </c>
      <c r="AD214" s="231" t="str">
        <f t="shared" si="61"/>
        <v/>
      </c>
      <c r="AE214" s="231" t="str">
        <f t="shared" si="53"/>
        <v/>
      </c>
      <c r="AF214" s="231" t="str">
        <f t="shared" si="62"/>
        <v>が未記入です。</v>
      </c>
      <c r="AG214" s="231" t="str">
        <f t="shared" si="54"/>
        <v/>
      </c>
      <c r="AH214" s="231" t="str">
        <f t="shared" si="63"/>
        <v/>
      </c>
      <c r="AI214" s="231" t="str">
        <f t="shared" si="64"/>
        <v/>
      </c>
      <c r="AJ214" s="231" t="str">
        <f t="shared" si="65"/>
        <v/>
      </c>
      <c r="AK214" s="231" t="str">
        <f t="shared" si="55"/>
        <v/>
      </c>
    </row>
    <row r="215" spans="1:37" ht="25.5" customHeight="1">
      <c r="A215" s="178"/>
      <c r="B215" s="178"/>
      <c r="C215" s="222">
        <v>192</v>
      </c>
      <c r="D215" s="225"/>
      <c r="E215" s="223"/>
      <c r="F215" s="224"/>
      <c r="G215" s="343" t="s">
        <v>25</v>
      </c>
      <c r="H215" s="226" t="str">
        <f t="shared" si="45"/>
        <v/>
      </c>
      <c r="I215" s="226"/>
      <c r="J215" s="178"/>
      <c r="K215" s="178"/>
      <c r="L215" s="184"/>
      <c r="M215" s="184"/>
      <c r="N215" s="184"/>
      <c r="O215" s="184"/>
      <c r="P215" s="230" t="str">
        <f t="shared" si="56"/>
        <v/>
      </c>
      <c r="Q215" s="231" t="str">
        <f t="shared" si="57"/>
        <v/>
      </c>
      <c r="R215" s="231" t="str">
        <f t="shared" si="46"/>
        <v/>
      </c>
      <c r="S215" s="231" t="str">
        <f>IF(SUBSTITUTE(SUBSTITUTE($F215,"　","")," ","")="","",IFERROR(VLOOKUP($F215,$M$24:$M$44,1,FALSE),IFERROR(VLOOKUP(IF(AND(LEFT($F215,1)="小",NOT(SUM(COUNTIF($F215,{"*中*","*高*","*大*"})))),"小",IF(AND(LEFT($F215,1)="中",NOT(SUM(COUNTIF($F215,{"*小*","*高*","*大*"})))),"中",IF(AND(LEFT($F215,1)="高",NOT(SUM(COUNTIF($F215,{"*小*","*中*","*大*"})))),"高",IF(AND(LEFT($F215,1)="大",NOT(SUM(COUNTIF($F215,{"*小*","*中*","*高*"})))),"大","NG"))))&amp;MAX(TEXT(MID($F215,{1,2,3,4,5},{1;2;3;4;5;6;7;8;9;10;11;12;13;14;15}),"標準;;0;!0")*1),$M$24:$M$44,1,FALSE),"NG")))</f>
        <v/>
      </c>
      <c r="T215" s="231" t="str">
        <f t="shared" si="47"/>
        <v/>
      </c>
      <c r="U215" s="184">
        <f t="shared" si="48"/>
        <v>0</v>
      </c>
      <c r="V215" s="184">
        <f t="shared" si="66"/>
        <v>0</v>
      </c>
      <c r="W215" s="184">
        <f t="shared" si="58"/>
        <v>0</v>
      </c>
      <c r="X215" s="187" t="str">
        <f t="shared" si="49"/>
        <v/>
      </c>
      <c r="Y215" s="231" t="str">
        <f t="shared" si="50"/>
        <v>氏名</v>
      </c>
      <c r="Z215" s="231" t="str">
        <f t="shared" si="59"/>
        <v>・</v>
      </c>
      <c r="AA215" s="231" t="str">
        <f t="shared" si="51"/>
        <v>年齢</v>
      </c>
      <c r="AB215" s="231" t="str">
        <f t="shared" si="60"/>
        <v>・</v>
      </c>
      <c r="AC215" s="231" t="str">
        <f t="shared" si="52"/>
        <v>学年</v>
      </c>
      <c r="AD215" s="231" t="str">
        <f t="shared" si="61"/>
        <v/>
      </c>
      <c r="AE215" s="231" t="str">
        <f t="shared" si="53"/>
        <v/>
      </c>
      <c r="AF215" s="231" t="str">
        <f t="shared" si="62"/>
        <v>が未記入です。</v>
      </c>
      <c r="AG215" s="231" t="str">
        <f t="shared" si="54"/>
        <v/>
      </c>
      <c r="AH215" s="231" t="str">
        <f t="shared" si="63"/>
        <v/>
      </c>
      <c r="AI215" s="231" t="str">
        <f t="shared" si="64"/>
        <v/>
      </c>
      <c r="AJ215" s="231" t="str">
        <f t="shared" si="65"/>
        <v/>
      </c>
      <c r="AK215" s="231" t="str">
        <f t="shared" si="55"/>
        <v/>
      </c>
    </row>
    <row r="216" spans="1:37" ht="25.5" customHeight="1">
      <c r="A216" s="178"/>
      <c r="B216" s="178"/>
      <c r="C216" s="222">
        <v>193</v>
      </c>
      <c r="D216" s="225"/>
      <c r="E216" s="223"/>
      <c r="F216" s="224"/>
      <c r="G216" s="343" t="s">
        <v>25</v>
      </c>
      <c r="H216" s="226" t="str">
        <f t="shared" ref="H216:H273" si="67">X216</f>
        <v/>
      </c>
      <c r="I216" s="226"/>
      <c r="J216" s="178"/>
      <c r="K216" s="178"/>
      <c r="L216" s="184"/>
      <c r="M216" s="184"/>
      <c r="N216" s="184"/>
      <c r="O216" s="184"/>
      <c r="P216" s="230" t="str">
        <f t="shared" si="56"/>
        <v/>
      </c>
      <c r="Q216" s="231" t="str">
        <f t="shared" si="57"/>
        <v/>
      </c>
      <c r="R216" s="231" t="str">
        <f t="shared" ref="R216:R273" si="68">IF(SUBSTITUTE(SUBSTITUTE(E216,"　","")," ","")="","",IF(ISNUMBER(E216),1,2))</f>
        <v/>
      </c>
      <c r="S216" s="231" t="str">
        <f>IF(SUBSTITUTE(SUBSTITUTE($F216,"　","")," ","")="","",IFERROR(VLOOKUP($F216,$M$24:$M$44,1,FALSE),IFERROR(VLOOKUP(IF(AND(LEFT($F216,1)="小",NOT(SUM(COUNTIF($F216,{"*中*","*高*","*大*"})))),"小",IF(AND(LEFT($F216,1)="中",NOT(SUM(COUNTIF($F216,{"*小*","*高*","*大*"})))),"中",IF(AND(LEFT($F216,1)="高",NOT(SUM(COUNTIF($F216,{"*小*","*中*","*大*"})))),"高",IF(AND(LEFT($F216,1)="大",NOT(SUM(COUNTIF($F216,{"*小*","*中*","*高*"})))),"大","NG"))))&amp;MAX(TEXT(MID($F216,{1,2,3,4,5},{1;2;3;4;5;6;7;8;9;10;11;12;13;14;15}),"標準;;0;!0")*1),$M$24:$M$44,1,FALSE),"NG")))</f>
        <v/>
      </c>
      <c r="T216" s="231" t="str">
        <f t="shared" ref="T216:T273" si="69">IF(OR($N$1=0,U216=0),"",IF(OR($N$4=3,$N$4=0,$N$4=""),IF(G216=$M$21,1,IF(G216=$N$21,2,0)),$N$4))</f>
        <v/>
      </c>
      <c r="U216" s="184">
        <f t="shared" ref="U216:U273" si="70">IF(AND(COUNTBLANK(Q216:S216)=3,OR($N$4=1,$N$4=2,$N$4="",AND(OR($N$4=3,$N$4=0),G216=$O$21))),0,1)</f>
        <v>0</v>
      </c>
      <c r="V216" s="184">
        <f t="shared" si="66"/>
        <v>0</v>
      </c>
      <c r="W216" s="184">
        <f t="shared" si="58"/>
        <v>0</v>
      </c>
      <c r="X216" s="187" t="str">
        <f t="shared" ref="X216:X273" si="71">IF(V216=1,$V$22,IF(OR(R216=2,S216="NG"),CONCATENATE(AG216,AH216,AI216,AJ216,AK216),IF(U216=0,"",CONCATENATE(Y216,Z216,AA216,AB216,AC216,AD216,AE216,AF216))))</f>
        <v/>
      </c>
      <c r="Y216" s="231" t="str">
        <f t="shared" ref="Y216:Y273" si="72">IF(Q216="",$D$23,"")</f>
        <v>氏名</v>
      </c>
      <c r="Z216" s="231" t="str">
        <f t="shared" si="59"/>
        <v>・</v>
      </c>
      <c r="AA216" s="231" t="str">
        <f t="shared" ref="AA216:AA273" si="73">IF(R216="",$E$23,"")</f>
        <v>年齢</v>
      </c>
      <c r="AB216" s="231" t="str">
        <f t="shared" si="60"/>
        <v>・</v>
      </c>
      <c r="AC216" s="231" t="str">
        <f t="shared" ref="AC216:AC273" si="74">IF(S216="",$F$23,"")</f>
        <v>学年</v>
      </c>
      <c r="AD216" s="231" t="str">
        <f t="shared" si="61"/>
        <v/>
      </c>
      <c r="AE216" s="231" t="str">
        <f t="shared" ref="AE216:AE273" si="75">IF(AND($N$1=1,OR($G$3=$O$3,$G$3=$P$3),OR(G216="",G216=$O$21)),"プログラム掲載の有無","")</f>
        <v/>
      </c>
      <c r="AF216" s="231" t="str">
        <f t="shared" si="62"/>
        <v>が未記入です。</v>
      </c>
      <c r="AG216" s="231" t="str">
        <f t="shared" ref="AG216:AG273" si="76">IF(R216=2,$E$23,"")</f>
        <v/>
      </c>
      <c r="AH216" s="231" t="str">
        <f t="shared" si="63"/>
        <v/>
      </c>
      <c r="AI216" s="231" t="str">
        <f t="shared" si="64"/>
        <v/>
      </c>
      <c r="AJ216" s="231" t="str">
        <f t="shared" si="65"/>
        <v/>
      </c>
      <c r="AK216" s="231" t="str">
        <f t="shared" ref="AK216:AK273" si="77">IF(AND(AG216&lt;&gt;"",AI216=""),$AK$22,IF(AND(AG216="",AI216&lt;&gt;""),$AK$23,""))</f>
        <v/>
      </c>
    </row>
    <row r="217" spans="1:37" ht="25.5" customHeight="1">
      <c r="A217" s="178"/>
      <c r="B217" s="178"/>
      <c r="C217" s="222">
        <v>194</v>
      </c>
      <c r="D217" s="225"/>
      <c r="E217" s="223"/>
      <c r="F217" s="224"/>
      <c r="G217" s="343" t="s">
        <v>25</v>
      </c>
      <c r="H217" s="226" t="str">
        <f t="shared" si="67"/>
        <v/>
      </c>
      <c r="I217" s="226"/>
      <c r="J217" s="178"/>
      <c r="K217" s="178"/>
      <c r="L217" s="184"/>
      <c r="M217" s="184"/>
      <c r="N217" s="184"/>
      <c r="O217" s="184"/>
      <c r="P217" s="230" t="str">
        <f t="shared" ref="P217:P273" si="78">TRIM(SUBSTITUTE(D217," ","　"))</f>
        <v/>
      </c>
      <c r="Q217" s="231" t="str">
        <f t="shared" ref="Q217:Q273" si="79">IF(P217="","",1)</f>
        <v/>
      </c>
      <c r="R217" s="231" t="str">
        <f t="shared" si="68"/>
        <v/>
      </c>
      <c r="S217" s="231" t="str">
        <f>IF(SUBSTITUTE(SUBSTITUTE($F217,"　","")," ","")="","",IFERROR(VLOOKUP($F217,$M$24:$M$44,1,FALSE),IFERROR(VLOOKUP(IF(AND(LEFT($F217,1)="小",NOT(SUM(COUNTIF($F217,{"*中*","*高*","*大*"})))),"小",IF(AND(LEFT($F217,1)="中",NOT(SUM(COUNTIF($F217,{"*小*","*高*","*大*"})))),"中",IF(AND(LEFT($F217,1)="高",NOT(SUM(COUNTIF($F217,{"*小*","*中*","*大*"})))),"高",IF(AND(LEFT($F217,1)="大",NOT(SUM(COUNTIF($F217,{"*小*","*中*","*高*"})))),"大","NG"))))&amp;MAX(TEXT(MID($F217,{1,2,3,4,5},{1;2;3;4;5;6;7;8;9;10;11;12;13;14;15}),"標準;;0;!0")*1),$M$24:$M$44,1,FALSE),"NG")))</f>
        <v/>
      </c>
      <c r="T217" s="231" t="str">
        <f t="shared" si="69"/>
        <v/>
      </c>
      <c r="U217" s="184">
        <f t="shared" si="70"/>
        <v>0</v>
      </c>
      <c r="V217" s="184">
        <f t="shared" si="66"/>
        <v>0</v>
      </c>
      <c r="W217" s="184">
        <f t="shared" ref="W217:W273" si="80">IF(AND(U217=1,OR(Q217&lt;&gt;1,R217&lt;&gt;1,S217="",S217="NG",T217=0)),1,0)</f>
        <v>0</v>
      </c>
      <c r="X217" s="187" t="str">
        <f t="shared" si="71"/>
        <v/>
      </c>
      <c r="Y217" s="231" t="str">
        <f t="shared" si="72"/>
        <v>氏名</v>
      </c>
      <c r="Z217" s="231" t="str">
        <f t="shared" ref="Z217:Z273" si="81">IF(OR(Y217="",AND(AA217="",AC217="",AE217="")),"","・")</f>
        <v>・</v>
      </c>
      <c r="AA217" s="231" t="str">
        <f t="shared" si="73"/>
        <v>年齢</v>
      </c>
      <c r="AB217" s="231" t="str">
        <f t="shared" ref="AB217:AB273" si="82">IF(OR(AA217="",AND(AC217="",AE217="")),"","・")</f>
        <v>・</v>
      </c>
      <c r="AC217" s="231" t="str">
        <f t="shared" si="74"/>
        <v>学年</v>
      </c>
      <c r="AD217" s="231" t="str">
        <f t="shared" ref="AD217:AD273" si="83">IF(OR(AC217="",AE217=""),"","・")</f>
        <v/>
      </c>
      <c r="AE217" s="231" t="str">
        <f t="shared" si="75"/>
        <v/>
      </c>
      <c r="AF217" s="231" t="str">
        <f t="shared" ref="AF217:AF273" si="84">IF(COUNTBLANK(Y217:AE217)=7,"","が未記入です。")</f>
        <v>が未記入です。</v>
      </c>
      <c r="AG217" s="231" t="str">
        <f t="shared" si="76"/>
        <v/>
      </c>
      <c r="AH217" s="231" t="str">
        <f t="shared" ref="AH217:AH273" si="85">IF(OR(AG217="",AI217=""),"","・")</f>
        <v/>
      </c>
      <c r="AI217" s="231" t="str">
        <f t="shared" ref="AI217:AI273" si="86">IF(S217="NG",$F$23,"")</f>
        <v/>
      </c>
      <c r="AJ217" s="231" t="str">
        <f t="shared" ref="AJ217:AJ273" si="87">IF(COUNTBLANK(AG217:AI217)=3,"","が判別できません。")</f>
        <v/>
      </c>
      <c r="AK217" s="231" t="str">
        <f t="shared" si="77"/>
        <v/>
      </c>
    </row>
    <row r="218" spans="1:37" ht="25.5" customHeight="1">
      <c r="A218" s="178"/>
      <c r="B218" s="178"/>
      <c r="C218" s="222">
        <v>195</v>
      </c>
      <c r="D218" s="225"/>
      <c r="E218" s="223"/>
      <c r="F218" s="224"/>
      <c r="G218" s="343" t="s">
        <v>25</v>
      </c>
      <c r="H218" s="226" t="str">
        <f t="shared" si="67"/>
        <v/>
      </c>
      <c r="I218" s="226"/>
      <c r="J218" s="178"/>
      <c r="K218" s="178"/>
      <c r="L218" s="184"/>
      <c r="M218" s="184"/>
      <c r="N218" s="184"/>
      <c r="O218" s="184"/>
      <c r="P218" s="230" t="str">
        <f t="shared" si="78"/>
        <v/>
      </c>
      <c r="Q218" s="231" t="str">
        <f t="shared" si="79"/>
        <v/>
      </c>
      <c r="R218" s="231" t="str">
        <f t="shared" si="68"/>
        <v/>
      </c>
      <c r="S218" s="231" t="str">
        <f>IF(SUBSTITUTE(SUBSTITUTE($F218,"　","")," ","")="","",IFERROR(VLOOKUP($F218,$M$24:$M$44,1,FALSE),IFERROR(VLOOKUP(IF(AND(LEFT($F218,1)="小",NOT(SUM(COUNTIF($F218,{"*中*","*高*","*大*"})))),"小",IF(AND(LEFT($F218,1)="中",NOT(SUM(COUNTIF($F218,{"*小*","*高*","*大*"})))),"中",IF(AND(LEFT($F218,1)="高",NOT(SUM(COUNTIF($F218,{"*小*","*中*","*大*"})))),"高",IF(AND(LEFT($F218,1)="大",NOT(SUM(COUNTIF($F218,{"*小*","*中*","*高*"})))),"大","NG"))))&amp;MAX(TEXT(MID($F218,{1,2,3,4,5},{1;2;3;4;5;6;7;8;9;10;11;12;13;14;15}),"標準;;0;!0")*1),$M$24:$M$44,1,FALSE),"NG")))</f>
        <v/>
      </c>
      <c r="T218" s="231" t="str">
        <f t="shared" si="69"/>
        <v/>
      </c>
      <c r="U218" s="184">
        <f t="shared" si="70"/>
        <v>0</v>
      </c>
      <c r="V218" s="184">
        <f t="shared" ref="V218:V273" si="88">IF(AND(U218=1,U217=0),1,0)</f>
        <v>0</v>
      </c>
      <c r="W218" s="184">
        <f t="shared" si="80"/>
        <v>0</v>
      </c>
      <c r="X218" s="187" t="str">
        <f t="shared" si="71"/>
        <v/>
      </c>
      <c r="Y218" s="231" t="str">
        <f t="shared" si="72"/>
        <v>氏名</v>
      </c>
      <c r="Z218" s="231" t="str">
        <f t="shared" si="81"/>
        <v>・</v>
      </c>
      <c r="AA218" s="231" t="str">
        <f t="shared" si="73"/>
        <v>年齢</v>
      </c>
      <c r="AB218" s="231" t="str">
        <f t="shared" si="82"/>
        <v>・</v>
      </c>
      <c r="AC218" s="231" t="str">
        <f t="shared" si="74"/>
        <v>学年</v>
      </c>
      <c r="AD218" s="231" t="str">
        <f t="shared" si="83"/>
        <v/>
      </c>
      <c r="AE218" s="231" t="str">
        <f t="shared" si="75"/>
        <v/>
      </c>
      <c r="AF218" s="231" t="str">
        <f t="shared" si="84"/>
        <v>が未記入です。</v>
      </c>
      <c r="AG218" s="231" t="str">
        <f t="shared" si="76"/>
        <v/>
      </c>
      <c r="AH218" s="231" t="str">
        <f t="shared" si="85"/>
        <v/>
      </c>
      <c r="AI218" s="231" t="str">
        <f t="shared" si="86"/>
        <v/>
      </c>
      <c r="AJ218" s="231" t="str">
        <f t="shared" si="87"/>
        <v/>
      </c>
      <c r="AK218" s="231" t="str">
        <f t="shared" si="77"/>
        <v/>
      </c>
    </row>
    <row r="219" spans="1:37" ht="25.5" customHeight="1">
      <c r="A219" s="178"/>
      <c r="B219" s="178"/>
      <c r="C219" s="222">
        <v>196</v>
      </c>
      <c r="D219" s="225"/>
      <c r="E219" s="223"/>
      <c r="F219" s="224"/>
      <c r="G219" s="343" t="s">
        <v>25</v>
      </c>
      <c r="H219" s="226" t="str">
        <f t="shared" si="67"/>
        <v/>
      </c>
      <c r="I219" s="226"/>
      <c r="J219" s="178"/>
      <c r="K219" s="178"/>
      <c r="L219" s="184"/>
      <c r="M219" s="184"/>
      <c r="N219" s="184"/>
      <c r="O219" s="184"/>
      <c r="P219" s="230" t="str">
        <f t="shared" si="78"/>
        <v/>
      </c>
      <c r="Q219" s="231" t="str">
        <f t="shared" si="79"/>
        <v/>
      </c>
      <c r="R219" s="231" t="str">
        <f t="shared" si="68"/>
        <v/>
      </c>
      <c r="S219" s="231" t="str">
        <f>IF(SUBSTITUTE(SUBSTITUTE($F219,"　","")," ","")="","",IFERROR(VLOOKUP($F219,$M$24:$M$44,1,FALSE),IFERROR(VLOOKUP(IF(AND(LEFT($F219,1)="小",NOT(SUM(COUNTIF($F219,{"*中*","*高*","*大*"})))),"小",IF(AND(LEFT($F219,1)="中",NOT(SUM(COUNTIF($F219,{"*小*","*高*","*大*"})))),"中",IF(AND(LEFT($F219,1)="高",NOT(SUM(COUNTIF($F219,{"*小*","*中*","*大*"})))),"高",IF(AND(LEFT($F219,1)="大",NOT(SUM(COUNTIF($F219,{"*小*","*中*","*高*"})))),"大","NG"))))&amp;MAX(TEXT(MID($F219,{1,2,3,4,5},{1;2;3;4;5;6;7;8;9;10;11;12;13;14;15}),"標準;;0;!0")*1),$M$24:$M$44,1,FALSE),"NG")))</f>
        <v/>
      </c>
      <c r="T219" s="231" t="str">
        <f t="shared" si="69"/>
        <v/>
      </c>
      <c r="U219" s="184">
        <f t="shared" si="70"/>
        <v>0</v>
      </c>
      <c r="V219" s="184">
        <f t="shared" si="88"/>
        <v>0</v>
      </c>
      <c r="W219" s="184">
        <f t="shared" si="80"/>
        <v>0</v>
      </c>
      <c r="X219" s="187" t="str">
        <f t="shared" si="71"/>
        <v/>
      </c>
      <c r="Y219" s="231" t="str">
        <f t="shared" si="72"/>
        <v>氏名</v>
      </c>
      <c r="Z219" s="231" t="str">
        <f t="shared" si="81"/>
        <v>・</v>
      </c>
      <c r="AA219" s="231" t="str">
        <f t="shared" si="73"/>
        <v>年齢</v>
      </c>
      <c r="AB219" s="231" t="str">
        <f t="shared" si="82"/>
        <v>・</v>
      </c>
      <c r="AC219" s="231" t="str">
        <f t="shared" si="74"/>
        <v>学年</v>
      </c>
      <c r="AD219" s="231" t="str">
        <f t="shared" si="83"/>
        <v/>
      </c>
      <c r="AE219" s="231" t="str">
        <f t="shared" si="75"/>
        <v/>
      </c>
      <c r="AF219" s="231" t="str">
        <f t="shared" si="84"/>
        <v>が未記入です。</v>
      </c>
      <c r="AG219" s="231" t="str">
        <f t="shared" si="76"/>
        <v/>
      </c>
      <c r="AH219" s="231" t="str">
        <f t="shared" si="85"/>
        <v/>
      </c>
      <c r="AI219" s="231" t="str">
        <f t="shared" si="86"/>
        <v/>
      </c>
      <c r="AJ219" s="231" t="str">
        <f t="shared" si="87"/>
        <v/>
      </c>
      <c r="AK219" s="231" t="str">
        <f t="shared" si="77"/>
        <v/>
      </c>
    </row>
    <row r="220" spans="1:37" ht="25.5" customHeight="1">
      <c r="A220" s="178"/>
      <c r="B220" s="178"/>
      <c r="C220" s="222">
        <v>197</v>
      </c>
      <c r="D220" s="225"/>
      <c r="E220" s="223"/>
      <c r="F220" s="224"/>
      <c r="G220" s="343" t="s">
        <v>25</v>
      </c>
      <c r="H220" s="226" t="str">
        <f t="shared" si="67"/>
        <v/>
      </c>
      <c r="I220" s="226"/>
      <c r="J220" s="178"/>
      <c r="K220" s="178"/>
      <c r="L220" s="184"/>
      <c r="M220" s="184"/>
      <c r="N220" s="184"/>
      <c r="O220" s="184"/>
      <c r="P220" s="230" t="str">
        <f t="shared" si="78"/>
        <v/>
      </c>
      <c r="Q220" s="231" t="str">
        <f t="shared" si="79"/>
        <v/>
      </c>
      <c r="R220" s="231" t="str">
        <f t="shared" si="68"/>
        <v/>
      </c>
      <c r="S220" s="231" t="str">
        <f>IF(SUBSTITUTE(SUBSTITUTE($F220,"　","")," ","")="","",IFERROR(VLOOKUP($F220,$M$24:$M$44,1,FALSE),IFERROR(VLOOKUP(IF(AND(LEFT($F220,1)="小",NOT(SUM(COUNTIF($F220,{"*中*","*高*","*大*"})))),"小",IF(AND(LEFT($F220,1)="中",NOT(SUM(COUNTIF($F220,{"*小*","*高*","*大*"})))),"中",IF(AND(LEFT($F220,1)="高",NOT(SUM(COUNTIF($F220,{"*小*","*中*","*大*"})))),"高",IF(AND(LEFT($F220,1)="大",NOT(SUM(COUNTIF($F220,{"*小*","*中*","*高*"})))),"大","NG"))))&amp;MAX(TEXT(MID($F220,{1,2,3,4,5},{1;2;3;4;5;6;7;8;9;10;11;12;13;14;15}),"標準;;0;!0")*1),$M$24:$M$44,1,FALSE),"NG")))</f>
        <v/>
      </c>
      <c r="T220" s="231" t="str">
        <f t="shared" si="69"/>
        <v/>
      </c>
      <c r="U220" s="184">
        <f t="shared" si="70"/>
        <v>0</v>
      </c>
      <c r="V220" s="184">
        <f t="shared" si="88"/>
        <v>0</v>
      </c>
      <c r="W220" s="184">
        <f t="shared" si="80"/>
        <v>0</v>
      </c>
      <c r="X220" s="187" t="str">
        <f t="shared" si="71"/>
        <v/>
      </c>
      <c r="Y220" s="231" t="str">
        <f t="shared" si="72"/>
        <v>氏名</v>
      </c>
      <c r="Z220" s="231" t="str">
        <f t="shared" si="81"/>
        <v>・</v>
      </c>
      <c r="AA220" s="231" t="str">
        <f t="shared" si="73"/>
        <v>年齢</v>
      </c>
      <c r="AB220" s="231" t="str">
        <f t="shared" si="82"/>
        <v>・</v>
      </c>
      <c r="AC220" s="231" t="str">
        <f t="shared" si="74"/>
        <v>学年</v>
      </c>
      <c r="AD220" s="231" t="str">
        <f t="shared" si="83"/>
        <v/>
      </c>
      <c r="AE220" s="231" t="str">
        <f t="shared" si="75"/>
        <v/>
      </c>
      <c r="AF220" s="231" t="str">
        <f t="shared" si="84"/>
        <v>が未記入です。</v>
      </c>
      <c r="AG220" s="231" t="str">
        <f t="shared" si="76"/>
        <v/>
      </c>
      <c r="AH220" s="231" t="str">
        <f t="shared" si="85"/>
        <v/>
      </c>
      <c r="AI220" s="231" t="str">
        <f t="shared" si="86"/>
        <v/>
      </c>
      <c r="AJ220" s="231" t="str">
        <f t="shared" si="87"/>
        <v/>
      </c>
      <c r="AK220" s="231" t="str">
        <f t="shared" si="77"/>
        <v/>
      </c>
    </row>
    <row r="221" spans="1:37" ht="25.5" customHeight="1">
      <c r="A221" s="178"/>
      <c r="B221" s="178"/>
      <c r="C221" s="222">
        <v>198</v>
      </c>
      <c r="D221" s="225"/>
      <c r="E221" s="223"/>
      <c r="F221" s="224"/>
      <c r="G221" s="343" t="s">
        <v>25</v>
      </c>
      <c r="H221" s="226" t="str">
        <f t="shared" si="67"/>
        <v/>
      </c>
      <c r="I221" s="226"/>
      <c r="J221" s="178"/>
      <c r="K221" s="178"/>
      <c r="L221" s="184"/>
      <c r="M221" s="184"/>
      <c r="N221" s="184"/>
      <c r="O221" s="184"/>
      <c r="P221" s="230" t="str">
        <f t="shared" si="78"/>
        <v/>
      </c>
      <c r="Q221" s="231" t="str">
        <f t="shared" si="79"/>
        <v/>
      </c>
      <c r="R221" s="231" t="str">
        <f t="shared" si="68"/>
        <v/>
      </c>
      <c r="S221" s="231" t="str">
        <f>IF(SUBSTITUTE(SUBSTITUTE($F221,"　","")," ","")="","",IFERROR(VLOOKUP($F221,$M$24:$M$44,1,FALSE),IFERROR(VLOOKUP(IF(AND(LEFT($F221,1)="小",NOT(SUM(COUNTIF($F221,{"*中*","*高*","*大*"})))),"小",IF(AND(LEFT($F221,1)="中",NOT(SUM(COUNTIF($F221,{"*小*","*高*","*大*"})))),"中",IF(AND(LEFT($F221,1)="高",NOT(SUM(COUNTIF($F221,{"*小*","*中*","*大*"})))),"高",IF(AND(LEFT($F221,1)="大",NOT(SUM(COUNTIF($F221,{"*小*","*中*","*高*"})))),"大","NG"))))&amp;MAX(TEXT(MID($F221,{1,2,3,4,5},{1;2;3;4;5;6;7;8;9;10;11;12;13;14;15}),"標準;;0;!0")*1),$M$24:$M$44,1,FALSE),"NG")))</f>
        <v/>
      </c>
      <c r="T221" s="231" t="str">
        <f t="shared" si="69"/>
        <v/>
      </c>
      <c r="U221" s="184">
        <f t="shared" si="70"/>
        <v>0</v>
      </c>
      <c r="V221" s="184">
        <f t="shared" si="88"/>
        <v>0</v>
      </c>
      <c r="W221" s="184">
        <f t="shared" si="80"/>
        <v>0</v>
      </c>
      <c r="X221" s="187" t="str">
        <f t="shared" si="71"/>
        <v/>
      </c>
      <c r="Y221" s="231" t="str">
        <f t="shared" si="72"/>
        <v>氏名</v>
      </c>
      <c r="Z221" s="231" t="str">
        <f t="shared" si="81"/>
        <v>・</v>
      </c>
      <c r="AA221" s="231" t="str">
        <f t="shared" si="73"/>
        <v>年齢</v>
      </c>
      <c r="AB221" s="231" t="str">
        <f t="shared" si="82"/>
        <v>・</v>
      </c>
      <c r="AC221" s="231" t="str">
        <f t="shared" si="74"/>
        <v>学年</v>
      </c>
      <c r="AD221" s="231" t="str">
        <f t="shared" si="83"/>
        <v/>
      </c>
      <c r="AE221" s="231" t="str">
        <f t="shared" si="75"/>
        <v/>
      </c>
      <c r="AF221" s="231" t="str">
        <f t="shared" si="84"/>
        <v>が未記入です。</v>
      </c>
      <c r="AG221" s="231" t="str">
        <f t="shared" si="76"/>
        <v/>
      </c>
      <c r="AH221" s="231" t="str">
        <f t="shared" si="85"/>
        <v/>
      </c>
      <c r="AI221" s="231" t="str">
        <f t="shared" si="86"/>
        <v/>
      </c>
      <c r="AJ221" s="231" t="str">
        <f t="shared" si="87"/>
        <v/>
      </c>
      <c r="AK221" s="231" t="str">
        <f t="shared" si="77"/>
        <v/>
      </c>
    </row>
    <row r="222" spans="1:37" ht="25.5" customHeight="1">
      <c r="A222" s="178"/>
      <c r="B222" s="178"/>
      <c r="C222" s="222">
        <v>199</v>
      </c>
      <c r="D222" s="225"/>
      <c r="E222" s="223"/>
      <c r="F222" s="224"/>
      <c r="G222" s="343" t="s">
        <v>25</v>
      </c>
      <c r="H222" s="226" t="str">
        <f t="shared" si="67"/>
        <v/>
      </c>
      <c r="I222" s="226"/>
      <c r="J222" s="178"/>
      <c r="K222" s="178"/>
      <c r="L222" s="184"/>
      <c r="M222" s="184"/>
      <c r="N222" s="184"/>
      <c r="O222" s="184"/>
      <c r="P222" s="230" t="str">
        <f t="shared" si="78"/>
        <v/>
      </c>
      <c r="Q222" s="231" t="str">
        <f t="shared" si="79"/>
        <v/>
      </c>
      <c r="R222" s="231" t="str">
        <f t="shared" si="68"/>
        <v/>
      </c>
      <c r="S222" s="231" t="str">
        <f>IF(SUBSTITUTE(SUBSTITUTE($F222,"　","")," ","")="","",IFERROR(VLOOKUP($F222,$M$24:$M$44,1,FALSE),IFERROR(VLOOKUP(IF(AND(LEFT($F222,1)="小",NOT(SUM(COUNTIF($F222,{"*中*","*高*","*大*"})))),"小",IF(AND(LEFT($F222,1)="中",NOT(SUM(COUNTIF($F222,{"*小*","*高*","*大*"})))),"中",IF(AND(LEFT($F222,1)="高",NOT(SUM(COUNTIF($F222,{"*小*","*中*","*大*"})))),"高",IF(AND(LEFT($F222,1)="大",NOT(SUM(COUNTIF($F222,{"*小*","*中*","*高*"})))),"大","NG"))))&amp;MAX(TEXT(MID($F222,{1,2,3,4,5},{1;2;3;4;5;6;7;8;9;10;11;12;13;14;15}),"標準;;0;!0")*1),$M$24:$M$44,1,FALSE),"NG")))</f>
        <v/>
      </c>
      <c r="T222" s="231" t="str">
        <f t="shared" si="69"/>
        <v/>
      </c>
      <c r="U222" s="184">
        <f t="shared" si="70"/>
        <v>0</v>
      </c>
      <c r="V222" s="184">
        <f t="shared" si="88"/>
        <v>0</v>
      </c>
      <c r="W222" s="184">
        <f t="shared" si="80"/>
        <v>0</v>
      </c>
      <c r="X222" s="187" t="str">
        <f t="shared" si="71"/>
        <v/>
      </c>
      <c r="Y222" s="231" t="str">
        <f t="shared" si="72"/>
        <v>氏名</v>
      </c>
      <c r="Z222" s="231" t="str">
        <f t="shared" si="81"/>
        <v>・</v>
      </c>
      <c r="AA222" s="231" t="str">
        <f t="shared" si="73"/>
        <v>年齢</v>
      </c>
      <c r="AB222" s="231" t="str">
        <f t="shared" si="82"/>
        <v>・</v>
      </c>
      <c r="AC222" s="231" t="str">
        <f t="shared" si="74"/>
        <v>学年</v>
      </c>
      <c r="AD222" s="231" t="str">
        <f t="shared" si="83"/>
        <v/>
      </c>
      <c r="AE222" s="231" t="str">
        <f t="shared" si="75"/>
        <v/>
      </c>
      <c r="AF222" s="231" t="str">
        <f t="shared" si="84"/>
        <v>が未記入です。</v>
      </c>
      <c r="AG222" s="231" t="str">
        <f t="shared" si="76"/>
        <v/>
      </c>
      <c r="AH222" s="231" t="str">
        <f t="shared" si="85"/>
        <v/>
      </c>
      <c r="AI222" s="231" t="str">
        <f t="shared" si="86"/>
        <v/>
      </c>
      <c r="AJ222" s="231" t="str">
        <f t="shared" si="87"/>
        <v/>
      </c>
      <c r="AK222" s="231" t="str">
        <f t="shared" si="77"/>
        <v/>
      </c>
    </row>
    <row r="223" spans="1:37" ht="25.5" customHeight="1">
      <c r="A223" s="178"/>
      <c r="B223" s="178"/>
      <c r="C223" s="222">
        <v>200</v>
      </c>
      <c r="D223" s="225"/>
      <c r="E223" s="223"/>
      <c r="F223" s="224"/>
      <c r="G223" s="343" t="s">
        <v>25</v>
      </c>
      <c r="H223" s="226" t="str">
        <f t="shared" si="67"/>
        <v/>
      </c>
      <c r="I223" s="226"/>
      <c r="J223" s="178"/>
      <c r="K223" s="178"/>
      <c r="L223" s="184"/>
      <c r="M223" s="184"/>
      <c r="N223" s="184"/>
      <c r="O223" s="184"/>
      <c r="P223" s="230" t="str">
        <f t="shared" si="78"/>
        <v/>
      </c>
      <c r="Q223" s="231" t="str">
        <f t="shared" si="79"/>
        <v/>
      </c>
      <c r="R223" s="231" t="str">
        <f t="shared" si="68"/>
        <v/>
      </c>
      <c r="S223" s="231" t="str">
        <f>IF(SUBSTITUTE(SUBSTITUTE($F223,"　","")," ","")="","",IFERROR(VLOOKUP($F223,$M$24:$M$44,1,FALSE),IFERROR(VLOOKUP(IF(AND(LEFT($F223,1)="小",NOT(SUM(COUNTIF($F223,{"*中*","*高*","*大*"})))),"小",IF(AND(LEFT($F223,1)="中",NOT(SUM(COUNTIF($F223,{"*小*","*高*","*大*"})))),"中",IF(AND(LEFT($F223,1)="高",NOT(SUM(COUNTIF($F223,{"*小*","*中*","*大*"})))),"高",IF(AND(LEFT($F223,1)="大",NOT(SUM(COUNTIF($F223,{"*小*","*中*","*高*"})))),"大","NG"))))&amp;MAX(TEXT(MID($F223,{1,2,3,4,5},{1;2;3;4;5;6;7;8;9;10;11;12;13;14;15}),"標準;;0;!0")*1),$M$24:$M$44,1,FALSE),"NG")))</f>
        <v/>
      </c>
      <c r="T223" s="231" t="str">
        <f t="shared" si="69"/>
        <v/>
      </c>
      <c r="U223" s="184">
        <f t="shared" si="70"/>
        <v>0</v>
      </c>
      <c r="V223" s="184">
        <f t="shared" si="88"/>
        <v>0</v>
      </c>
      <c r="W223" s="184">
        <f t="shared" si="80"/>
        <v>0</v>
      </c>
      <c r="X223" s="187" t="str">
        <f t="shared" si="71"/>
        <v/>
      </c>
      <c r="Y223" s="231" t="str">
        <f t="shared" si="72"/>
        <v>氏名</v>
      </c>
      <c r="Z223" s="231" t="str">
        <f t="shared" si="81"/>
        <v>・</v>
      </c>
      <c r="AA223" s="231" t="str">
        <f t="shared" si="73"/>
        <v>年齢</v>
      </c>
      <c r="AB223" s="231" t="str">
        <f t="shared" si="82"/>
        <v>・</v>
      </c>
      <c r="AC223" s="231" t="str">
        <f t="shared" si="74"/>
        <v>学年</v>
      </c>
      <c r="AD223" s="231" t="str">
        <f t="shared" si="83"/>
        <v/>
      </c>
      <c r="AE223" s="231" t="str">
        <f t="shared" si="75"/>
        <v/>
      </c>
      <c r="AF223" s="231" t="str">
        <f t="shared" si="84"/>
        <v>が未記入です。</v>
      </c>
      <c r="AG223" s="231" t="str">
        <f t="shared" si="76"/>
        <v/>
      </c>
      <c r="AH223" s="231" t="str">
        <f t="shared" si="85"/>
        <v/>
      </c>
      <c r="AI223" s="231" t="str">
        <f t="shared" si="86"/>
        <v/>
      </c>
      <c r="AJ223" s="231" t="str">
        <f t="shared" si="87"/>
        <v/>
      </c>
      <c r="AK223" s="231" t="str">
        <f t="shared" si="77"/>
        <v/>
      </c>
    </row>
    <row r="224" spans="1:37" ht="25.5" customHeight="1">
      <c r="A224" s="178"/>
      <c r="B224" s="178"/>
      <c r="C224" s="222">
        <v>201</v>
      </c>
      <c r="D224" s="225"/>
      <c r="E224" s="223"/>
      <c r="F224" s="224"/>
      <c r="G224" s="343" t="s">
        <v>25</v>
      </c>
      <c r="H224" s="226" t="str">
        <f t="shared" si="67"/>
        <v/>
      </c>
      <c r="I224" s="226"/>
      <c r="J224" s="178"/>
      <c r="K224" s="178"/>
      <c r="L224" s="184"/>
      <c r="M224" s="184"/>
      <c r="N224" s="184"/>
      <c r="O224" s="184"/>
      <c r="P224" s="230" t="str">
        <f t="shared" si="78"/>
        <v/>
      </c>
      <c r="Q224" s="231" t="str">
        <f t="shared" si="79"/>
        <v/>
      </c>
      <c r="R224" s="231" t="str">
        <f t="shared" si="68"/>
        <v/>
      </c>
      <c r="S224" s="231" t="str">
        <f>IF(SUBSTITUTE(SUBSTITUTE($F224,"　","")," ","")="","",IFERROR(VLOOKUP($F224,$M$24:$M$44,1,FALSE),IFERROR(VLOOKUP(IF(AND(LEFT($F224,1)="小",NOT(SUM(COUNTIF($F224,{"*中*","*高*","*大*"})))),"小",IF(AND(LEFT($F224,1)="中",NOT(SUM(COUNTIF($F224,{"*小*","*高*","*大*"})))),"中",IF(AND(LEFT($F224,1)="高",NOT(SUM(COUNTIF($F224,{"*小*","*中*","*大*"})))),"高",IF(AND(LEFT($F224,1)="大",NOT(SUM(COUNTIF($F224,{"*小*","*中*","*高*"})))),"大","NG"))))&amp;MAX(TEXT(MID($F224,{1,2,3,4,5},{1;2;3;4;5;6;7;8;9;10;11;12;13;14;15}),"標準;;0;!0")*1),$M$24:$M$44,1,FALSE),"NG")))</f>
        <v/>
      </c>
      <c r="T224" s="231" t="str">
        <f t="shared" si="69"/>
        <v/>
      </c>
      <c r="U224" s="184">
        <f t="shared" si="70"/>
        <v>0</v>
      </c>
      <c r="V224" s="184">
        <f t="shared" si="88"/>
        <v>0</v>
      </c>
      <c r="W224" s="184">
        <f t="shared" si="80"/>
        <v>0</v>
      </c>
      <c r="X224" s="187" t="str">
        <f t="shared" si="71"/>
        <v/>
      </c>
      <c r="Y224" s="231" t="str">
        <f t="shared" si="72"/>
        <v>氏名</v>
      </c>
      <c r="Z224" s="231" t="str">
        <f t="shared" si="81"/>
        <v>・</v>
      </c>
      <c r="AA224" s="231" t="str">
        <f t="shared" si="73"/>
        <v>年齢</v>
      </c>
      <c r="AB224" s="231" t="str">
        <f t="shared" si="82"/>
        <v>・</v>
      </c>
      <c r="AC224" s="231" t="str">
        <f t="shared" si="74"/>
        <v>学年</v>
      </c>
      <c r="AD224" s="231" t="str">
        <f t="shared" si="83"/>
        <v/>
      </c>
      <c r="AE224" s="231" t="str">
        <f t="shared" si="75"/>
        <v/>
      </c>
      <c r="AF224" s="231" t="str">
        <f t="shared" si="84"/>
        <v>が未記入です。</v>
      </c>
      <c r="AG224" s="231" t="str">
        <f t="shared" si="76"/>
        <v/>
      </c>
      <c r="AH224" s="231" t="str">
        <f t="shared" si="85"/>
        <v/>
      </c>
      <c r="AI224" s="231" t="str">
        <f t="shared" si="86"/>
        <v/>
      </c>
      <c r="AJ224" s="231" t="str">
        <f t="shared" si="87"/>
        <v/>
      </c>
      <c r="AK224" s="231" t="str">
        <f t="shared" si="77"/>
        <v/>
      </c>
    </row>
    <row r="225" spans="1:37" ht="25.5" customHeight="1">
      <c r="A225" s="178"/>
      <c r="B225" s="178"/>
      <c r="C225" s="222">
        <v>202</v>
      </c>
      <c r="D225" s="225"/>
      <c r="E225" s="223"/>
      <c r="F225" s="224"/>
      <c r="G225" s="343" t="s">
        <v>25</v>
      </c>
      <c r="H225" s="226" t="str">
        <f t="shared" si="67"/>
        <v/>
      </c>
      <c r="I225" s="226"/>
      <c r="J225" s="178"/>
      <c r="K225" s="178"/>
      <c r="L225" s="184"/>
      <c r="M225" s="184"/>
      <c r="N225" s="184"/>
      <c r="O225" s="184"/>
      <c r="P225" s="230" t="str">
        <f t="shared" si="78"/>
        <v/>
      </c>
      <c r="Q225" s="231" t="str">
        <f t="shared" si="79"/>
        <v/>
      </c>
      <c r="R225" s="231" t="str">
        <f t="shared" si="68"/>
        <v/>
      </c>
      <c r="S225" s="231" t="str">
        <f>IF(SUBSTITUTE(SUBSTITUTE($F225,"　","")," ","")="","",IFERROR(VLOOKUP($F225,$M$24:$M$44,1,FALSE),IFERROR(VLOOKUP(IF(AND(LEFT($F225,1)="小",NOT(SUM(COUNTIF($F225,{"*中*","*高*","*大*"})))),"小",IF(AND(LEFT($F225,1)="中",NOT(SUM(COUNTIF($F225,{"*小*","*高*","*大*"})))),"中",IF(AND(LEFT($F225,1)="高",NOT(SUM(COUNTIF($F225,{"*小*","*中*","*大*"})))),"高",IF(AND(LEFT($F225,1)="大",NOT(SUM(COUNTIF($F225,{"*小*","*中*","*高*"})))),"大","NG"))))&amp;MAX(TEXT(MID($F225,{1,2,3,4,5},{1;2;3;4;5;6;7;8;9;10;11;12;13;14;15}),"標準;;0;!0")*1),$M$24:$M$44,1,FALSE),"NG")))</f>
        <v/>
      </c>
      <c r="T225" s="231" t="str">
        <f t="shared" si="69"/>
        <v/>
      </c>
      <c r="U225" s="184">
        <f t="shared" si="70"/>
        <v>0</v>
      </c>
      <c r="V225" s="184">
        <f t="shared" si="88"/>
        <v>0</v>
      </c>
      <c r="W225" s="184">
        <f t="shared" si="80"/>
        <v>0</v>
      </c>
      <c r="X225" s="187" t="str">
        <f t="shared" si="71"/>
        <v/>
      </c>
      <c r="Y225" s="231" t="str">
        <f t="shared" si="72"/>
        <v>氏名</v>
      </c>
      <c r="Z225" s="231" t="str">
        <f t="shared" si="81"/>
        <v>・</v>
      </c>
      <c r="AA225" s="231" t="str">
        <f t="shared" si="73"/>
        <v>年齢</v>
      </c>
      <c r="AB225" s="231" t="str">
        <f t="shared" si="82"/>
        <v>・</v>
      </c>
      <c r="AC225" s="231" t="str">
        <f t="shared" si="74"/>
        <v>学年</v>
      </c>
      <c r="AD225" s="231" t="str">
        <f t="shared" si="83"/>
        <v/>
      </c>
      <c r="AE225" s="231" t="str">
        <f t="shared" si="75"/>
        <v/>
      </c>
      <c r="AF225" s="231" t="str">
        <f t="shared" si="84"/>
        <v>が未記入です。</v>
      </c>
      <c r="AG225" s="231" t="str">
        <f t="shared" si="76"/>
        <v/>
      </c>
      <c r="AH225" s="231" t="str">
        <f t="shared" si="85"/>
        <v/>
      </c>
      <c r="AI225" s="231" t="str">
        <f t="shared" si="86"/>
        <v/>
      </c>
      <c r="AJ225" s="231" t="str">
        <f t="shared" si="87"/>
        <v/>
      </c>
      <c r="AK225" s="231" t="str">
        <f t="shared" si="77"/>
        <v/>
      </c>
    </row>
    <row r="226" spans="1:37" ht="25.5" customHeight="1">
      <c r="A226" s="178"/>
      <c r="B226" s="178"/>
      <c r="C226" s="222">
        <v>203</v>
      </c>
      <c r="D226" s="225"/>
      <c r="E226" s="223"/>
      <c r="F226" s="224"/>
      <c r="G226" s="343" t="s">
        <v>25</v>
      </c>
      <c r="H226" s="226" t="str">
        <f t="shared" si="67"/>
        <v/>
      </c>
      <c r="I226" s="226"/>
      <c r="J226" s="178"/>
      <c r="K226" s="178"/>
      <c r="L226" s="184"/>
      <c r="M226" s="184"/>
      <c r="N226" s="184"/>
      <c r="O226" s="184"/>
      <c r="P226" s="230" t="str">
        <f t="shared" si="78"/>
        <v/>
      </c>
      <c r="Q226" s="231" t="str">
        <f t="shared" si="79"/>
        <v/>
      </c>
      <c r="R226" s="231" t="str">
        <f t="shared" si="68"/>
        <v/>
      </c>
      <c r="S226" s="231" t="str">
        <f>IF(SUBSTITUTE(SUBSTITUTE($F226,"　","")," ","")="","",IFERROR(VLOOKUP($F226,$M$24:$M$44,1,FALSE),IFERROR(VLOOKUP(IF(AND(LEFT($F226,1)="小",NOT(SUM(COUNTIF($F226,{"*中*","*高*","*大*"})))),"小",IF(AND(LEFT($F226,1)="中",NOT(SUM(COUNTIF($F226,{"*小*","*高*","*大*"})))),"中",IF(AND(LEFT($F226,1)="高",NOT(SUM(COUNTIF($F226,{"*小*","*中*","*大*"})))),"高",IF(AND(LEFT($F226,1)="大",NOT(SUM(COUNTIF($F226,{"*小*","*中*","*高*"})))),"大","NG"))))&amp;MAX(TEXT(MID($F226,{1,2,3,4,5},{1;2;3;4;5;6;7;8;9;10;11;12;13;14;15}),"標準;;0;!0")*1),$M$24:$M$44,1,FALSE),"NG")))</f>
        <v/>
      </c>
      <c r="T226" s="231" t="str">
        <f t="shared" si="69"/>
        <v/>
      </c>
      <c r="U226" s="184">
        <f t="shared" si="70"/>
        <v>0</v>
      </c>
      <c r="V226" s="184">
        <f t="shared" si="88"/>
        <v>0</v>
      </c>
      <c r="W226" s="184">
        <f t="shared" si="80"/>
        <v>0</v>
      </c>
      <c r="X226" s="187" t="str">
        <f t="shared" si="71"/>
        <v/>
      </c>
      <c r="Y226" s="231" t="str">
        <f t="shared" si="72"/>
        <v>氏名</v>
      </c>
      <c r="Z226" s="231" t="str">
        <f t="shared" si="81"/>
        <v>・</v>
      </c>
      <c r="AA226" s="231" t="str">
        <f t="shared" si="73"/>
        <v>年齢</v>
      </c>
      <c r="AB226" s="231" t="str">
        <f t="shared" si="82"/>
        <v>・</v>
      </c>
      <c r="AC226" s="231" t="str">
        <f t="shared" si="74"/>
        <v>学年</v>
      </c>
      <c r="AD226" s="231" t="str">
        <f t="shared" si="83"/>
        <v/>
      </c>
      <c r="AE226" s="231" t="str">
        <f t="shared" si="75"/>
        <v/>
      </c>
      <c r="AF226" s="231" t="str">
        <f t="shared" si="84"/>
        <v>が未記入です。</v>
      </c>
      <c r="AG226" s="231" t="str">
        <f t="shared" si="76"/>
        <v/>
      </c>
      <c r="AH226" s="231" t="str">
        <f t="shared" si="85"/>
        <v/>
      </c>
      <c r="AI226" s="231" t="str">
        <f t="shared" si="86"/>
        <v/>
      </c>
      <c r="AJ226" s="231" t="str">
        <f t="shared" si="87"/>
        <v/>
      </c>
      <c r="AK226" s="231" t="str">
        <f t="shared" si="77"/>
        <v/>
      </c>
    </row>
    <row r="227" spans="1:37" ht="25.5" customHeight="1">
      <c r="A227" s="178"/>
      <c r="B227" s="178"/>
      <c r="C227" s="222">
        <v>204</v>
      </c>
      <c r="D227" s="225"/>
      <c r="E227" s="223"/>
      <c r="F227" s="224"/>
      <c r="G227" s="343" t="s">
        <v>25</v>
      </c>
      <c r="H227" s="226" t="str">
        <f t="shared" si="67"/>
        <v/>
      </c>
      <c r="I227" s="226"/>
      <c r="J227" s="178"/>
      <c r="K227" s="178"/>
      <c r="L227" s="184"/>
      <c r="M227" s="184"/>
      <c r="N227" s="184"/>
      <c r="O227" s="184"/>
      <c r="P227" s="230" t="str">
        <f t="shared" si="78"/>
        <v/>
      </c>
      <c r="Q227" s="231" t="str">
        <f t="shared" si="79"/>
        <v/>
      </c>
      <c r="R227" s="231" t="str">
        <f t="shared" si="68"/>
        <v/>
      </c>
      <c r="S227" s="231" t="str">
        <f>IF(SUBSTITUTE(SUBSTITUTE($F227,"　","")," ","")="","",IFERROR(VLOOKUP($F227,$M$24:$M$44,1,FALSE),IFERROR(VLOOKUP(IF(AND(LEFT($F227,1)="小",NOT(SUM(COUNTIF($F227,{"*中*","*高*","*大*"})))),"小",IF(AND(LEFT($F227,1)="中",NOT(SUM(COUNTIF($F227,{"*小*","*高*","*大*"})))),"中",IF(AND(LEFT($F227,1)="高",NOT(SUM(COUNTIF($F227,{"*小*","*中*","*大*"})))),"高",IF(AND(LEFT($F227,1)="大",NOT(SUM(COUNTIF($F227,{"*小*","*中*","*高*"})))),"大","NG"))))&amp;MAX(TEXT(MID($F227,{1,2,3,4,5},{1;2;3;4;5;6;7;8;9;10;11;12;13;14;15}),"標準;;0;!0")*1),$M$24:$M$44,1,FALSE),"NG")))</f>
        <v/>
      </c>
      <c r="T227" s="231" t="str">
        <f t="shared" si="69"/>
        <v/>
      </c>
      <c r="U227" s="184">
        <f t="shared" si="70"/>
        <v>0</v>
      </c>
      <c r="V227" s="184">
        <f t="shared" si="88"/>
        <v>0</v>
      </c>
      <c r="W227" s="184">
        <f t="shared" si="80"/>
        <v>0</v>
      </c>
      <c r="X227" s="187" t="str">
        <f t="shared" si="71"/>
        <v/>
      </c>
      <c r="Y227" s="231" t="str">
        <f t="shared" si="72"/>
        <v>氏名</v>
      </c>
      <c r="Z227" s="231" t="str">
        <f t="shared" si="81"/>
        <v>・</v>
      </c>
      <c r="AA227" s="231" t="str">
        <f t="shared" si="73"/>
        <v>年齢</v>
      </c>
      <c r="AB227" s="231" t="str">
        <f t="shared" si="82"/>
        <v>・</v>
      </c>
      <c r="AC227" s="231" t="str">
        <f t="shared" si="74"/>
        <v>学年</v>
      </c>
      <c r="AD227" s="231" t="str">
        <f t="shared" si="83"/>
        <v/>
      </c>
      <c r="AE227" s="231" t="str">
        <f t="shared" si="75"/>
        <v/>
      </c>
      <c r="AF227" s="231" t="str">
        <f t="shared" si="84"/>
        <v>が未記入です。</v>
      </c>
      <c r="AG227" s="231" t="str">
        <f t="shared" si="76"/>
        <v/>
      </c>
      <c r="AH227" s="231" t="str">
        <f t="shared" si="85"/>
        <v/>
      </c>
      <c r="AI227" s="231" t="str">
        <f t="shared" si="86"/>
        <v/>
      </c>
      <c r="AJ227" s="231" t="str">
        <f t="shared" si="87"/>
        <v/>
      </c>
      <c r="AK227" s="231" t="str">
        <f t="shared" si="77"/>
        <v/>
      </c>
    </row>
    <row r="228" spans="1:37" ht="25.5" customHeight="1">
      <c r="A228" s="178"/>
      <c r="B228" s="178"/>
      <c r="C228" s="222">
        <v>205</v>
      </c>
      <c r="D228" s="225"/>
      <c r="E228" s="223"/>
      <c r="F228" s="224"/>
      <c r="G228" s="343" t="s">
        <v>25</v>
      </c>
      <c r="H228" s="226" t="str">
        <f t="shared" si="67"/>
        <v/>
      </c>
      <c r="I228" s="226"/>
      <c r="J228" s="178"/>
      <c r="K228" s="178"/>
      <c r="L228" s="184"/>
      <c r="M228" s="184"/>
      <c r="N228" s="184"/>
      <c r="O228" s="184"/>
      <c r="P228" s="230" t="str">
        <f t="shared" si="78"/>
        <v/>
      </c>
      <c r="Q228" s="231" t="str">
        <f t="shared" si="79"/>
        <v/>
      </c>
      <c r="R228" s="231" t="str">
        <f t="shared" si="68"/>
        <v/>
      </c>
      <c r="S228" s="231" t="str">
        <f>IF(SUBSTITUTE(SUBSTITUTE($F228,"　","")," ","")="","",IFERROR(VLOOKUP($F228,$M$24:$M$44,1,FALSE),IFERROR(VLOOKUP(IF(AND(LEFT($F228,1)="小",NOT(SUM(COUNTIF($F228,{"*中*","*高*","*大*"})))),"小",IF(AND(LEFT($F228,1)="中",NOT(SUM(COUNTIF($F228,{"*小*","*高*","*大*"})))),"中",IF(AND(LEFT($F228,1)="高",NOT(SUM(COUNTIF($F228,{"*小*","*中*","*大*"})))),"高",IF(AND(LEFT($F228,1)="大",NOT(SUM(COUNTIF($F228,{"*小*","*中*","*高*"})))),"大","NG"))))&amp;MAX(TEXT(MID($F228,{1,2,3,4,5},{1;2;3;4;5;6;7;8;9;10;11;12;13;14;15}),"標準;;0;!0")*1),$M$24:$M$44,1,FALSE),"NG")))</f>
        <v/>
      </c>
      <c r="T228" s="231" t="str">
        <f t="shared" si="69"/>
        <v/>
      </c>
      <c r="U228" s="184">
        <f t="shared" si="70"/>
        <v>0</v>
      </c>
      <c r="V228" s="184">
        <f t="shared" si="88"/>
        <v>0</v>
      </c>
      <c r="W228" s="184">
        <f t="shared" si="80"/>
        <v>0</v>
      </c>
      <c r="X228" s="187" t="str">
        <f t="shared" si="71"/>
        <v/>
      </c>
      <c r="Y228" s="231" t="str">
        <f t="shared" si="72"/>
        <v>氏名</v>
      </c>
      <c r="Z228" s="231" t="str">
        <f t="shared" si="81"/>
        <v>・</v>
      </c>
      <c r="AA228" s="231" t="str">
        <f t="shared" si="73"/>
        <v>年齢</v>
      </c>
      <c r="AB228" s="231" t="str">
        <f t="shared" si="82"/>
        <v>・</v>
      </c>
      <c r="AC228" s="231" t="str">
        <f t="shared" si="74"/>
        <v>学年</v>
      </c>
      <c r="AD228" s="231" t="str">
        <f t="shared" si="83"/>
        <v/>
      </c>
      <c r="AE228" s="231" t="str">
        <f t="shared" si="75"/>
        <v/>
      </c>
      <c r="AF228" s="231" t="str">
        <f t="shared" si="84"/>
        <v>が未記入です。</v>
      </c>
      <c r="AG228" s="231" t="str">
        <f t="shared" si="76"/>
        <v/>
      </c>
      <c r="AH228" s="231" t="str">
        <f t="shared" si="85"/>
        <v/>
      </c>
      <c r="AI228" s="231" t="str">
        <f t="shared" si="86"/>
        <v/>
      </c>
      <c r="AJ228" s="231" t="str">
        <f t="shared" si="87"/>
        <v/>
      </c>
      <c r="AK228" s="231" t="str">
        <f t="shared" si="77"/>
        <v/>
      </c>
    </row>
    <row r="229" spans="1:37" ht="25.5" customHeight="1">
      <c r="A229" s="178"/>
      <c r="B229" s="178"/>
      <c r="C229" s="222">
        <v>206</v>
      </c>
      <c r="D229" s="225"/>
      <c r="E229" s="223"/>
      <c r="F229" s="224"/>
      <c r="G229" s="343" t="s">
        <v>25</v>
      </c>
      <c r="H229" s="226" t="str">
        <f t="shared" si="67"/>
        <v/>
      </c>
      <c r="I229" s="226"/>
      <c r="J229" s="178"/>
      <c r="K229" s="178"/>
      <c r="L229" s="184"/>
      <c r="M229" s="184"/>
      <c r="N229" s="184"/>
      <c r="O229" s="184"/>
      <c r="P229" s="230" t="str">
        <f t="shared" si="78"/>
        <v/>
      </c>
      <c r="Q229" s="231" t="str">
        <f t="shared" si="79"/>
        <v/>
      </c>
      <c r="R229" s="231" t="str">
        <f t="shared" si="68"/>
        <v/>
      </c>
      <c r="S229" s="231" t="str">
        <f>IF(SUBSTITUTE(SUBSTITUTE($F229,"　","")," ","")="","",IFERROR(VLOOKUP($F229,$M$24:$M$44,1,FALSE),IFERROR(VLOOKUP(IF(AND(LEFT($F229,1)="小",NOT(SUM(COUNTIF($F229,{"*中*","*高*","*大*"})))),"小",IF(AND(LEFT($F229,1)="中",NOT(SUM(COUNTIF($F229,{"*小*","*高*","*大*"})))),"中",IF(AND(LEFT($F229,1)="高",NOT(SUM(COUNTIF($F229,{"*小*","*中*","*大*"})))),"高",IF(AND(LEFT($F229,1)="大",NOT(SUM(COUNTIF($F229,{"*小*","*中*","*高*"})))),"大","NG"))))&amp;MAX(TEXT(MID($F229,{1,2,3,4,5},{1;2;3;4;5;6;7;8;9;10;11;12;13;14;15}),"標準;;0;!0")*1),$M$24:$M$44,1,FALSE),"NG")))</f>
        <v/>
      </c>
      <c r="T229" s="231" t="str">
        <f t="shared" si="69"/>
        <v/>
      </c>
      <c r="U229" s="184">
        <f t="shared" si="70"/>
        <v>0</v>
      </c>
      <c r="V229" s="184">
        <f t="shared" si="88"/>
        <v>0</v>
      </c>
      <c r="W229" s="184">
        <f t="shared" si="80"/>
        <v>0</v>
      </c>
      <c r="X229" s="187" t="str">
        <f t="shared" si="71"/>
        <v/>
      </c>
      <c r="Y229" s="231" t="str">
        <f t="shared" si="72"/>
        <v>氏名</v>
      </c>
      <c r="Z229" s="231" t="str">
        <f t="shared" si="81"/>
        <v>・</v>
      </c>
      <c r="AA229" s="231" t="str">
        <f t="shared" si="73"/>
        <v>年齢</v>
      </c>
      <c r="AB229" s="231" t="str">
        <f t="shared" si="82"/>
        <v>・</v>
      </c>
      <c r="AC229" s="231" t="str">
        <f t="shared" si="74"/>
        <v>学年</v>
      </c>
      <c r="AD229" s="231" t="str">
        <f t="shared" si="83"/>
        <v/>
      </c>
      <c r="AE229" s="231" t="str">
        <f t="shared" si="75"/>
        <v/>
      </c>
      <c r="AF229" s="231" t="str">
        <f t="shared" si="84"/>
        <v>が未記入です。</v>
      </c>
      <c r="AG229" s="231" t="str">
        <f t="shared" si="76"/>
        <v/>
      </c>
      <c r="AH229" s="231" t="str">
        <f t="shared" si="85"/>
        <v/>
      </c>
      <c r="AI229" s="231" t="str">
        <f t="shared" si="86"/>
        <v/>
      </c>
      <c r="AJ229" s="231" t="str">
        <f t="shared" si="87"/>
        <v/>
      </c>
      <c r="AK229" s="231" t="str">
        <f t="shared" si="77"/>
        <v/>
      </c>
    </row>
    <row r="230" spans="1:37" ht="25.5" customHeight="1">
      <c r="A230" s="178"/>
      <c r="B230" s="178"/>
      <c r="C230" s="222">
        <v>207</v>
      </c>
      <c r="D230" s="225"/>
      <c r="E230" s="223"/>
      <c r="F230" s="224"/>
      <c r="G230" s="343" t="s">
        <v>25</v>
      </c>
      <c r="H230" s="226" t="str">
        <f t="shared" si="67"/>
        <v/>
      </c>
      <c r="I230" s="226"/>
      <c r="J230" s="178"/>
      <c r="K230" s="178"/>
      <c r="L230" s="184"/>
      <c r="M230" s="184"/>
      <c r="N230" s="184"/>
      <c r="O230" s="184"/>
      <c r="P230" s="230" t="str">
        <f t="shared" si="78"/>
        <v/>
      </c>
      <c r="Q230" s="231" t="str">
        <f t="shared" si="79"/>
        <v/>
      </c>
      <c r="R230" s="231" t="str">
        <f t="shared" si="68"/>
        <v/>
      </c>
      <c r="S230" s="231" t="str">
        <f>IF(SUBSTITUTE(SUBSTITUTE($F230,"　","")," ","")="","",IFERROR(VLOOKUP($F230,$M$24:$M$44,1,FALSE),IFERROR(VLOOKUP(IF(AND(LEFT($F230,1)="小",NOT(SUM(COUNTIF($F230,{"*中*","*高*","*大*"})))),"小",IF(AND(LEFT($F230,1)="中",NOT(SUM(COUNTIF($F230,{"*小*","*高*","*大*"})))),"中",IF(AND(LEFT($F230,1)="高",NOT(SUM(COUNTIF($F230,{"*小*","*中*","*大*"})))),"高",IF(AND(LEFT($F230,1)="大",NOT(SUM(COUNTIF($F230,{"*小*","*中*","*高*"})))),"大","NG"))))&amp;MAX(TEXT(MID($F230,{1,2,3,4,5},{1;2;3;4;5;6;7;8;9;10;11;12;13;14;15}),"標準;;0;!0")*1),$M$24:$M$44,1,FALSE),"NG")))</f>
        <v/>
      </c>
      <c r="T230" s="231" t="str">
        <f t="shared" si="69"/>
        <v/>
      </c>
      <c r="U230" s="184">
        <f t="shared" si="70"/>
        <v>0</v>
      </c>
      <c r="V230" s="184">
        <f t="shared" si="88"/>
        <v>0</v>
      </c>
      <c r="W230" s="184">
        <f t="shared" si="80"/>
        <v>0</v>
      </c>
      <c r="X230" s="187" t="str">
        <f t="shared" si="71"/>
        <v/>
      </c>
      <c r="Y230" s="231" t="str">
        <f t="shared" si="72"/>
        <v>氏名</v>
      </c>
      <c r="Z230" s="231" t="str">
        <f t="shared" si="81"/>
        <v>・</v>
      </c>
      <c r="AA230" s="231" t="str">
        <f t="shared" si="73"/>
        <v>年齢</v>
      </c>
      <c r="AB230" s="231" t="str">
        <f t="shared" si="82"/>
        <v>・</v>
      </c>
      <c r="AC230" s="231" t="str">
        <f t="shared" si="74"/>
        <v>学年</v>
      </c>
      <c r="AD230" s="231" t="str">
        <f t="shared" si="83"/>
        <v/>
      </c>
      <c r="AE230" s="231" t="str">
        <f t="shared" si="75"/>
        <v/>
      </c>
      <c r="AF230" s="231" t="str">
        <f t="shared" si="84"/>
        <v>が未記入です。</v>
      </c>
      <c r="AG230" s="231" t="str">
        <f t="shared" si="76"/>
        <v/>
      </c>
      <c r="AH230" s="231" t="str">
        <f t="shared" si="85"/>
        <v/>
      </c>
      <c r="AI230" s="231" t="str">
        <f t="shared" si="86"/>
        <v/>
      </c>
      <c r="AJ230" s="231" t="str">
        <f t="shared" si="87"/>
        <v/>
      </c>
      <c r="AK230" s="231" t="str">
        <f t="shared" si="77"/>
        <v/>
      </c>
    </row>
    <row r="231" spans="1:37" ht="25.5" customHeight="1">
      <c r="A231" s="178"/>
      <c r="B231" s="178"/>
      <c r="C231" s="222">
        <v>208</v>
      </c>
      <c r="D231" s="225"/>
      <c r="E231" s="223"/>
      <c r="F231" s="224"/>
      <c r="G231" s="343" t="s">
        <v>25</v>
      </c>
      <c r="H231" s="226" t="str">
        <f t="shared" si="67"/>
        <v/>
      </c>
      <c r="I231" s="226"/>
      <c r="J231" s="178"/>
      <c r="K231" s="178"/>
      <c r="L231" s="184"/>
      <c r="M231" s="184"/>
      <c r="N231" s="184"/>
      <c r="O231" s="184"/>
      <c r="P231" s="230" t="str">
        <f t="shared" si="78"/>
        <v/>
      </c>
      <c r="Q231" s="231" t="str">
        <f t="shared" si="79"/>
        <v/>
      </c>
      <c r="R231" s="231" t="str">
        <f t="shared" si="68"/>
        <v/>
      </c>
      <c r="S231" s="231" t="str">
        <f>IF(SUBSTITUTE(SUBSTITUTE($F231,"　","")," ","")="","",IFERROR(VLOOKUP($F231,$M$24:$M$44,1,FALSE),IFERROR(VLOOKUP(IF(AND(LEFT($F231,1)="小",NOT(SUM(COUNTIF($F231,{"*中*","*高*","*大*"})))),"小",IF(AND(LEFT($F231,1)="中",NOT(SUM(COUNTIF($F231,{"*小*","*高*","*大*"})))),"中",IF(AND(LEFT($F231,1)="高",NOT(SUM(COUNTIF($F231,{"*小*","*中*","*大*"})))),"高",IF(AND(LEFT($F231,1)="大",NOT(SUM(COUNTIF($F231,{"*小*","*中*","*高*"})))),"大","NG"))))&amp;MAX(TEXT(MID($F231,{1,2,3,4,5},{1;2;3;4;5;6;7;8;9;10;11;12;13;14;15}),"標準;;0;!0")*1),$M$24:$M$44,1,FALSE),"NG")))</f>
        <v/>
      </c>
      <c r="T231" s="231" t="str">
        <f t="shared" si="69"/>
        <v/>
      </c>
      <c r="U231" s="184">
        <f t="shared" si="70"/>
        <v>0</v>
      </c>
      <c r="V231" s="184">
        <f t="shared" si="88"/>
        <v>0</v>
      </c>
      <c r="W231" s="184">
        <f t="shared" si="80"/>
        <v>0</v>
      </c>
      <c r="X231" s="187" t="str">
        <f t="shared" si="71"/>
        <v/>
      </c>
      <c r="Y231" s="231" t="str">
        <f t="shared" si="72"/>
        <v>氏名</v>
      </c>
      <c r="Z231" s="231" t="str">
        <f t="shared" si="81"/>
        <v>・</v>
      </c>
      <c r="AA231" s="231" t="str">
        <f t="shared" si="73"/>
        <v>年齢</v>
      </c>
      <c r="AB231" s="231" t="str">
        <f t="shared" si="82"/>
        <v>・</v>
      </c>
      <c r="AC231" s="231" t="str">
        <f t="shared" si="74"/>
        <v>学年</v>
      </c>
      <c r="AD231" s="231" t="str">
        <f t="shared" si="83"/>
        <v/>
      </c>
      <c r="AE231" s="231" t="str">
        <f t="shared" si="75"/>
        <v/>
      </c>
      <c r="AF231" s="231" t="str">
        <f t="shared" si="84"/>
        <v>が未記入です。</v>
      </c>
      <c r="AG231" s="231" t="str">
        <f t="shared" si="76"/>
        <v/>
      </c>
      <c r="AH231" s="231" t="str">
        <f t="shared" si="85"/>
        <v/>
      </c>
      <c r="AI231" s="231" t="str">
        <f t="shared" si="86"/>
        <v/>
      </c>
      <c r="AJ231" s="231" t="str">
        <f t="shared" si="87"/>
        <v/>
      </c>
      <c r="AK231" s="231" t="str">
        <f t="shared" si="77"/>
        <v/>
      </c>
    </row>
    <row r="232" spans="1:37" ht="25.5" customHeight="1">
      <c r="A232" s="178"/>
      <c r="B232" s="178"/>
      <c r="C232" s="222">
        <v>209</v>
      </c>
      <c r="D232" s="225"/>
      <c r="E232" s="223"/>
      <c r="F232" s="224"/>
      <c r="G232" s="343" t="s">
        <v>25</v>
      </c>
      <c r="H232" s="226" t="str">
        <f t="shared" si="67"/>
        <v/>
      </c>
      <c r="I232" s="226"/>
      <c r="J232" s="178"/>
      <c r="K232" s="178"/>
      <c r="L232" s="184"/>
      <c r="M232" s="184"/>
      <c r="N232" s="184"/>
      <c r="O232" s="184"/>
      <c r="P232" s="230" t="str">
        <f t="shared" si="78"/>
        <v/>
      </c>
      <c r="Q232" s="231" t="str">
        <f t="shared" si="79"/>
        <v/>
      </c>
      <c r="R232" s="231" t="str">
        <f t="shared" si="68"/>
        <v/>
      </c>
      <c r="S232" s="231" t="str">
        <f>IF(SUBSTITUTE(SUBSTITUTE($F232,"　","")," ","")="","",IFERROR(VLOOKUP($F232,$M$24:$M$44,1,FALSE),IFERROR(VLOOKUP(IF(AND(LEFT($F232,1)="小",NOT(SUM(COUNTIF($F232,{"*中*","*高*","*大*"})))),"小",IF(AND(LEFT($F232,1)="中",NOT(SUM(COUNTIF($F232,{"*小*","*高*","*大*"})))),"中",IF(AND(LEFT($F232,1)="高",NOT(SUM(COUNTIF($F232,{"*小*","*中*","*大*"})))),"高",IF(AND(LEFT($F232,1)="大",NOT(SUM(COUNTIF($F232,{"*小*","*中*","*高*"})))),"大","NG"))))&amp;MAX(TEXT(MID($F232,{1,2,3,4,5},{1;2;3;4;5;6;7;8;9;10;11;12;13;14;15}),"標準;;0;!0")*1),$M$24:$M$44,1,FALSE),"NG")))</f>
        <v/>
      </c>
      <c r="T232" s="231" t="str">
        <f t="shared" si="69"/>
        <v/>
      </c>
      <c r="U232" s="184">
        <f t="shared" si="70"/>
        <v>0</v>
      </c>
      <c r="V232" s="184">
        <f t="shared" si="88"/>
        <v>0</v>
      </c>
      <c r="W232" s="184">
        <f t="shared" si="80"/>
        <v>0</v>
      </c>
      <c r="X232" s="187" t="str">
        <f t="shared" si="71"/>
        <v/>
      </c>
      <c r="Y232" s="231" t="str">
        <f t="shared" si="72"/>
        <v>氏名</v>
      </c>
      <c r="Z232" s="231" t="str">
        <f t="shared" si="81"/>
        <v>・</v>
      </c>
      <c r="AA232" s="231" t="str">
        <f t="shared" si="73"/>
        <v>年齢</v>
      </c>
      <c r="AB232" s="231" t="str">
        <f t="shared" si="82"/>
        <v>・</v>
      </c>
      <c r="AC232" s="231" t="str">
        <f t="shared" si="74"/>
        <v>学年</v>
      </c>
      <c r="AD232" s="231" t="str">
        <f t="shared" si="83"/>
        <v/>
      </c>
      <c r="AE232" s="231" t="str">
        <f t="shared" si="75"/>
        <v/>
      </c>
      <c r="AF232" s="231" t="str">
        <f t="shared" si="84"/>
        <v>が未記入です。</v>
      </c>
      <c r="AG232" s="231" t="str">
        <f t="shared" si="76"/>
        <v/>
      </c>
      <c r="AH232" s="231" t="str">
        <f t="shared" si="85"/>
        <v/>
      </c>
      <c r="AI232" s="231" t="str">
        <f t="shared" si="86"/>
        <v/>
      </c>
      <c r="AJ232" s="231" t="str">
        <f t="shared" si="87"/>
        <v/>
      </c>
      <c r="AK232" s="231" t="str">
        <f t="shared" si="77"/>
        <v/>
      </c>
    </row>
    <row r="233" spans="1:37" ht="25.5" customHeight="1">
      <c r="A233" s="178"/>
      <c r="B233" s="178"/>
      <c r="C233" s="222">
        <v>210</v>
      </c>
      <c r="D233" s="225"/>
      <c r="E233" s="223"/>
      <c r="F233" s="224"/>
      <c r="G233" s="343" t="s">
        <v>25</v>
      </c>
      <c r="H233" s="226" t="str">
        <f t="shared" si="67"/>
        <v/>
      </c>
      <c r="I233" s="226"/>
      <c r="J233" s="178"/>
      <c r="K233" s="178"/>
      <c r="L233" s="184"/>
      <c r="M233" s="184"/>
      <c r="N233" s="184"/>
      <c r="O233" s="184"/>
      <c r="P233" s="230" t="str">
        <f t="shared" si="78"/>
        <v/>
      </c>
      <c r="Q233" s="231" t="str">
        <f t="shared" si="79"/>
        <v/>
      </c>
      <c r="R233" s="231" t="str">
        <f t="shared" si="68"/>
        <v/>
      </c>
      <c r="S233" s="231" t="str">
        <f>IF(SUBSTITUTE(SUBSTITUTE($F233,"　","")," ","")="","",IFERROR(VLOOKUP($F233,$M$24:$M$44,1,FALSE),IFERROR(VLOOKUP(IF(AND(LEFT($F233,1)="小",NOT(SUM(COUNTIF($F233,{"*中*","*高*","*大*"})))),"小",IF(AND(LEFT($F233,1)="中",NOT(SUM(COUNTIF($F233,{"*小*","*高*","*大*"})))),"中",IF(AND(LEFT($F233,1)="高",NOT(SUM(COUNTIF($F233,{"*小*","*中*","*大*"})))),"高",IF(AND(LEFT($F233,1)="大",NOT(SUM(COUNTIF($F233,{"*小*","*中*","*高*"})))),"大","NG"))))&amp;MAX(TEXT(MID($F233,{1,2,3,4,5},{1;2;3;4;5;6;7;8;9;10;11;12;13;14;15}),"標準;;0;!0")*1),$M$24:$M$44,1,FALSE),"NG")))</f>
        <v/>
      </c>
      <c r="T233" s="231" t="str">
        <f t="shared" si="69"/>
        <v/>
      </c>
      <c r="U233" s="184">
        <f t="shared" si="70"/>
        <v>0</v>
      </c>
      <c r="V233" s="184">
        <f t="shared" si="88"/>
        <v>0</v>
      </c>
      <c r="W233" s="184">
        <f t="shared" si="80"/>
        <v>0</v>
      </c>
      <c r="X233" s="187" t="str">
        <f t="shared" si="71"/>
        <v/>
      </c>
      <c r="Y233" s="231" t="str">
        <f t="shared" si="72"/>
        <v>氏名</v>
      </c>
      <c r="Z233" s="231" t="str">
        <f t="shared" si="81"/>
        <v>・</v>
      </c>
      <c r="AA233" s="231" t="str">
        <f t="shared" si="73"/>
        <v>年齢</v>
      </c>
      <c r="AB233" s="231" t="str">
        <f t="shared" si="82"/>
        <v>・</v>
      </c>
      <c r="AC233" s="231" t="str">
        <f t="shared" si="74"/>
        <v>学年</v>
      </c>
      <c r="AD233" s="231" t="str">
        <f t="shared" si="83"/>
        <v/>
      </c>
      <c r="AE233" s="231" t="str">
        <f t="shared" si="75"/>
        <v/>
      </c>
      <c r="AF233" s="231" t="str">
        <f t="shared" si="84"/>
        <v>が未記入です。</v>
      </c>
      <c r="AG233" s="231" t="str">
        <f t="shared" si="76"/>
        <v/>
      </c>
      <c r="AH233" s="231" t="str">
        <f t="shared" si="85"/>
        <v/>
      </c>
      <c r="AI233" s="231" t="str">
        <f t="shared" si="86"/>
        <v/>
      </c>
      <c r="AJ233" s="231" t="str">
        <f t="shared" si="87"/>
        <v/>
      </c>
      <c r="AK233" s="231" t="str">
        <f t="shared" si="77"/>
        <v/>
      </c>
    </row>
    <row r="234" spans="1:37" ht="25.5" customHeight="1">
      <c r="A234" s="178"/>
      <c r="B234" s="178"/>
      <c r="C234" s="222">
        <v>211</v>
      </c>
      <c r="D234" s="225"/>
      <c r="E234" s="223"/>
      <c r="F234" s="224"/>
      <c r="G234" s="343" t="s">
        <v>25</v>
      </c>
      <c r="H234" s="226" t="str">
        <f t="shared" si="67"/>
        <v/>
      </c>
      <c r="I234" s="226"/>
      <c r="J234" s="178"/>
      <c r="K234" s="178"/>
      <c r="L234" s="184"/>
      <c r="M234" s="184"/>
      <c r="N234" s="184"/>
      <c r="O234" s="184"/>
      <c r="P234" s="230" t="str">
        <f t="shared" si="78"/>
        <v/>
      </c>
      <c r="Q234" s="231" t="str">
        <f t="shared" si="79"/>
        <v/>
      </c>
      <c r="R234" s="231" t="str">
        <f t="shared" si="68"/>
        <v/>
      </c>
      <c r="S234" s="231" t="str">
        <f>IF(SUBSTITUTE(SUBSTITUTE($F234,"　","")," ","")="","",IFERROR(VLOOKUP($F234,$M$24:$M$44,1,FALSE),IFERROR(VLOOKUP(IF(AND(LEFT($F234,1)="小",NOT(SUM(COUNTIF($F234,{"*中*","*高*","*大*"})))),"小",IF(AND(LEFT($F234,1)="中",NOT(SUM(COUNTIF($F234,{"*小*","*高*","*大*"})))),"中",IF(AND(LEFT($F234,1)="高",NOT(SUM(COUNTIF($F234,{"*小*","*中*","*大*"})))),"高",IF(AND(LEFT($F234,1)="大",NOT(SUM(COUNTIF($F234,{"*小*","*中*","*高*"})))),"大","NG"))))&amp;MAX(TEXT(MID($F234,{1,2,3,4,5},{1;2;3;4;5;6;7;8;9;10;11;12;13;14;15}),"標準;;0;!0")*1),$M$24:$M$44,1,FALSE),"NG")))</f>
        <v/>
      </c>
      <c r="T234" s="231" t="str">
        <f t="shared" si="69"/>
        <v/>
      </c>
      <c r="U234" s="184">
        <f t="shared" si="70"/>
        <v>0</v>
      </c>
      <c r="V234" s="184">
        <f t="shared" si="88"/>
        <v>0</v>
      </c>
      <c r="W234" s="184">
        <f t="shared" si="80"/>
        <v>0</v>
      </c>
      <c r="X234" s="187" t="str">
        <f t="shared" si="71"/>
        <v/>
      </c>
      <c r="Y234" s="231" t="str">
        <f t="shared" si="72"/>
        <v>氏名</v>
      </c>
      <c r="Z234" s="231" t="str">
        <f t="shared" si="81"/>
        <v>・</v>
      </c>
      <c r="AA234" s="231" t="str">
        <f t="shared" si="73"/>
        <v>年齢</v>
      </c>
      <c r="AB234" s="231" t="str">
        <f t="shared" si="82"/>
        <v>・</v>
      </c>
      <c r="AC234" s="231" t="str">
        <f t="shared" si="74"/>
        <v>学年</v>
      </c>
      <c r="AD234" s="231" t="str">
        <f t="shared" si="83"/>
        <v/>
      </c>
      <c r="AE234" s="231" t="str">
        <f t="shared" si="75"/>
        <v/>
      </c>
      <c r="AF234" s="231" t="str">
        <f t="shared" si="84"/>
        <v>が未記入です。</v>
      </c>
      <c r="AG234" s="231" t="str">
        <f t="shared" si="76"/>
        <v/>
      </c>
      <c r="AH234" s="231" t="str">
        <f t="shared" si="85"/>
        <v/>
      </c>
      <c r="AI234" s="231" t="str">
        <f t="shared" si="86"/>
        <v/>
      </c>
      <c r="AJ234" s="231" t="str">
        <f t="shared" si="87"/>
        <v/>
      </c>
      <c r="AK234" s="231" t="str">
        <f t="shared" si="77"/>
        <v/>
      </c>
    </row>
    <row r="235" spans="1:37" ht="25.5" customHeight="1">
      <c r="A235" s="178"/>
      <c r="B235" s="178"/>
      <c r="C235" s="222">
        <v>212</v>
      </c>
      <c r="D235" s="225"/>
      <c r="E235" s="223"/>
      <c r="F235" s="224"/>
      <c r="G235" s="343" t="s">
        <v>25</v>
      </c>
      <c r="H235" s="226" t="str">
        <f t="shared" si="67"/>
        <v/>
      </c>
      <c r="I235" s="226"/>
      <c r="J235" s="178"/>
      <c r="K235" s="178"/>
      <c r="L235" s="184"/>
      <c r="M235" s="184"/>
      <c r="N235" s="184"/>
      <c r="O235" s="184"/>
      <c r="P235" s="230" t="str">
        <f t="shared" si="78"/>
        <v/>
      </c>
      <c r="Q235" s="231" t="str">
        <f t="shared" si="79"/>
        <v/>
      </c>
      <c r="R235" s="231" t="str">
        <f t="shared" si="68"/>
        <v/>
      </c>
      <c r="S235" s="231" t="str">
        <f>IF(SUBSTITUTE(SUBSTITUTE($F235,"　","")," ","")="","",IFERROR(VLOOKUP($F235,$M$24:$M$44,1,FALSE),IFERROR(VLOOKUP(IF(AND(LEFT($F235,1)="小",NOT(SUM(COUNTIF($F235,{"*中*","*高*","*大*"})))),"小",IF(AND(LEFT($F235,1)="中",NOT(SUM(COUNTIF($F235,{"*小*","*高*","*大*"})))),"中",IF(AND(LEFT($F235,1)="高",NOT(SUM(COUNTIF($F235,{"*小*","*中*","*大*"})))),"高",IF(AND(LEFT($F235,1)="大",NOT(SUM(COUNTIF($F235,{"*小*","*中*","*高*"})))),"大","NG"))))&amp;MAX(TEXT(MID($F235,{1,2,3,4,5},{1;2;3;4;5;6;7;8;9;10;11;12;13;14;15}),"標準;;0;!0")*1),$M$24:$M$44,1,FALSE),"NG")))</f>
        <v/>
      </c>
      <c r="T235" s="231" t="str">
        <f t="shared" si="69"/>
        <v/>
      </c>
      <c r="U235" s="184">
        <f t="shared" si="70"/>
        <v>0</v>
      </c>
      <c r="V235" s="184">
        <f t="shared" si="88"/>
        <v>0</v>
      </c>
      <c r="W235" s="184">
        <f t="shared" si="80"/>
        <v>0</v>
      </c>
      <c r="X235" s="187" t="str">
        <f t="shared" si="71"/>
        <v/>
      </c>
      <c r="Y235" s="231" t="str">
        <f t="shared" si="72"/>
        <v>氏名</v>
      </c>
      <c r="Z235" s="231" t="str">
        <f t="shared" si="81"/>
        <v>・</v>
      </c>
      <c r="AA235" s="231" t="str">
        <f t="shared" si="73"/>
        <v>年齢</v>
      </c>
      <c r="AB235" s="231" t="str">
        <f t="shared" si="82"/>
        <v>・</v>
      </c>
      <c r="AC235" s="231" t="str">
        <f t="shared" si="74"/>
        <v>学年</v>
      </c>
      <c r="AD235" s="231" t="str">
        <f t="shared" si="83"/>
        <v/>
      </c>
      <c r="AE235" s="231" t="str">
        <f t="shared" si="75"/>
        <v/>
      </c>
      <c r="AF235" s="231" t="str">
        <f t="shared" si="84"/>
        <v>が未記入です。</v>
      </c>
      <c r="AG235" s="231" t="str">
        <f t="shared" si="76"/>
        <v/>
      </c>
      <c r="AH235" s="231" t="str">
        <f t="shared" si="85"/>
        <v/>
      </c>
      <c r="AI235" s="231" t="str">
        <f t="shared" si="86"/>
        <v/>
      </c>
      <c r="AJ235" s="231" t="str">
        <f t="shared" si="87"/>
        <v/>
      </c>
      <c r="AK235" s="231" t="str">
        <f t="shared" si="77"/>
        <v/>
      </c>
    </row>
    <row r="236" spans="1:37" ht="25.5" customHeight="1">
      <c r="A236" s="178"/>
      <c r="B236" s="178"/>
      <c r="C236" s="222">
        <v>213</v>
      </c>
      <c r="D236" s="225"/>
      <c r="E236" s="223"/>
      <c r="F236" s="224"/>
      <c r="G236" s="343" t="s">
        <v>25</v>
      </c>
      <c r="H236" s="226" t="str">
        <f t="shared" si="67"/>
        <v/>
      </c>
      <c r="I236" s="226"/>
      <c r="J236" s="178"/>
      <c r="K236" s="178"/>
      <c r="L236" s="184"/>
      <c r="M236" s="184"/>
      <c r="N236" s="184"/>
      <c r="O236" s="184"/>
      <c r="P236" s="230" t="str">
        <f t="shared" si="78"/>
        <v/>
      </c>
      <c r="Q236" s="231" t="str">
        <f t="shared" si="79"/>
        <v/>
      </c>
      <c r="R236" s="231" t="str">
        <f t="shared" si="68"/>
        <v/>
      </c>
      <c r="S236" s="231" t="str">
        <f>IF(SUBSTITUTE(SUBSTITUTE($F236,"　","")," ","")="","",IFERROR(VLOOKUP($F236,$M$24:$M$44,1,FALSE),IFERROR(VLOOKUP(IF(AND(LEFT($F236,1)="小",NOT(SUM(COUNTIF($F236,{"*中*","*高*","*大*"})))),"小",IF(AND(LEFT($F236,1)="中",NOT(SUM(COUNTIF($F236,{"*小*","*高*","*大*"})))),"中",IF(AND(LEFT($F236,1)="高",NOT(SUM(COUNTIF($F236,{"*小*","*中*","*大*"})))),"高",IF(AND(LEFT($F236,1)="大",NOT(SUM(COUNTIF($F236,{"*小*","*中*","*高*"})))),"大","NG"))))&amp;MAX(TEXT(MID($F236,{1,2,3,4,5},{1;2;3;4;5;6;7;8;9;10;11;12;13;14;15}),"標準;;0;!0")*1),$M$24:$M$44,1,FALSE),"NG")))</f>
        <v/>
      </c>
      <c r="T236" s="231" t="str">
        <f t="shared" si="69"/>
        <v/>
      </c>
      <c r="U236" s="184">
        <f t="shared" si="70"/>
        <v>0</v>
      </c>
      <c r="V236" s="184">
        <f t="shared" si="88"/>
        <v>0</v>
      </c>
      <c r="W236" s="184">
        <f t="shared" si="80"/>
        <v>0</v>
      </c>
      <c r="X236" s="187" t="str">
        <f t="shared" si="71"/>
        <v/>
      </c>
      <c r="Y236" s="231" t="str">
        <f t="shared" si="72"/>
        <v>氏名</v>
      </c>
      <c r="Z236" s="231" t="str">
        <f t="shared" si="81"/>
        <v>・</v>
      </c>
      <c r="AA236" s="231" t="str">
        <f t="shared" si="73"/>
        <v>年齢</v>
      </c>
      <c r="AB236" s="231" t="str">
        <f t="shared" si="82"/>
        <v>・</v>
      </c>
      <c r="AC236" s="231" t="str">
        <f t="shared" si="74"/>
        <v>学年</v>
      </c>
      <c r="AD236" s="231" t="str">
        <f t="shared" si="83"/>
        <v/>
      </c>
      <c r="AE236" s="231" t="str">
        <f t="shared" si="75"/>
        <v/>
      </c>
      <c r="AF236" s="231" t="str">
        <f t="shared" si="84"/>
        <v>が未記入です。</v>
      </c>
      <c r="AG236" s="231" t="str">
        <f t="shared" si="76"/>
        <v/>
      </c>
      <c r="AH236" s="231" t="str">
        <f t="shared" si="85"/>
        <v/>
      </c>
      <c r="AI236" s="231" t="str">
        <f t="shared" si="86"/>
        <v/>
      </c>
      <c r="AJ236" s="231" t="str">
        <f t="shared" si="87"/>
        <v/>
      </c>
      <c r="AK236" s="231" t="str">
        <f t="shared" si="77"/>
        <v/>
      </c>
    </row>
    <row r="237" spans="1:37" ht="25.5" customHeight="1">
      <c r="A237" s="178"/>
      <c r="B237" s="178"/>
      <c r="C237" s="222">
        <v>214</v>
      </c>
      <c r="D237" s="225"/>
      <c r="E237" s="223"/>
      <c r="F237" s="224"/>
      <c r="G237" s="343" t="s">
        <v>25</v>
      </c>
      <c r="H237" s="226" t="str">
        <f t="shared" si="67"/>
        <v/>
      </c>
      <c r="I237" s="226"/>
      <c r="J237" s="178"/>
      <c r="K237" s="178"/>
      <c r="L237" s="184"/>
      <c r="M237" s="184"/>
      <c r="N237" s="184"/>
      <c r="O237" s="184"/>
      <c r="P237" s="230" t="str">
        <f t="shared" si="78"/>
        <v/>
      </c>
      <c r="Q237" s="231" t="str">
        <f t="shared" si="79"/>
        <v/>
      </c>
      <c r="R237" s="231" t="str">
        <f t="shared" si="68"/>
        <v/>
      </c>
      <c r="S237" s="231" t="str">
        <f>IF(SUBSTITUTE(SUBSTITUTE($F237,"　","")," ","")="","",IFERROR(VLOOKUP($F237,$M$24:$M$44,1,FALSE),IFERROR(VLOOKUP(IF(AND(LEFT($F237,1)="小",NOT(SUM(COUNTIF($F237,{"*中*","*高*","*大*"})))),"小",IF(AND(LEFT($F237,1)="中",NOT(SUM(COUNTIF($F237,{"*小*","*高*","*大*"})))),"中",IF(AND(LEFT($F237,1)="高",NOT(SUM(COUNTIF($F237,{"*小*","*中*","*大*"})))),"高",IF(AND(LEFT($F237,1)="大",NOT(SUM(COUNTIF($F237,{"*小*","*中*","*高*"})))),"大","NG"))))&amp;MAX(TEXT(MID($F237,{1,2,3,4,5},{1;2;3;4;5;6;7;8;9;10;11;12;13;14;15}),"標準;;0;!0")*1),$M$24:$M$44,1,FALSE),"NG")))</f>
        <v/>
      </c>
      <c r="T237" s="231" t="str">
        <f t="shared" si="69"/>
        <v/>
      </c>
      <c r="U237" s="184">
        <f t="shared" si="70"/>
        <v>0</v>
      </c>
      <c r="V237" s="184">
        <f t="shared" si="88"/>
        <v>0</v>
      </c>
      <c r="W237" s="184">
        <f t="shared" si="80"/>
        <v>0</v>
      </c>
      <c r="X237" s="187" t="str">
        <f t="shared" si="71"/>
        <v/>
      </c>
      <c r="Y237" s="231" t="str">
        <f t="shared" si="72"/>
        <v>氏名</v>
      </c>
      <c r="Z237" s="231" t="str">
        <f t="shared" si="81"/>
        <v>・</v>
      </c>
      <c r="AA237" s="231" t="str">
        <f t="shared" si="73"/>
        <v>年齢</v>
      </c>
      <c r="AB237" s="231" t="str">
        <f t="shared" si="82"/>
        <v>・</v>
      </c>
      <c r="AC237" s="231" t="str">
        <f t="shared" si="74"/>
        <v>学年</v>
      </c>
      <c r="AD237" s="231" t="str">
        <f t="shared" si="83"/>
        <v/>
      </c>
      <c r="AE237" s="231" t="str">
        <f t="shared" si="75"/>
        <v/>
      </c>
      <c r="AF237" s="231" t="str">
        <f t="shared" si="84"/>
        <v>が未記入です。</v>
      </c>
      <c r="AG237" s="231" t="str">
        <f t="shared" si="76"/>
        <v/>
      </c>
      <c r="AH237" s="231" t="str">
        <f t="shared" si="85"/>
        <v/>
      </c>
      <c r="AI237" s="231" t="str">
        <f t="shared" si="86"/>
        <v/>
      </c>
      <c r="AJ237" s="231" t="str">
        <f t="shared" si="87"/>
        <v/>
      </c>
      <c r="AK237" s="231" t="str">
        <f t="shared" si="77"/>
        <v/>
      </c>
    </row>
    <row r="238" spans="1:37" ht="25.5" customHeight="1">
      <c r="A238" s="178"/>
      <c r="B238" s="178"/>
      <c r="C238" s="222">
        <v>215</v>
      </c>
      <c r="D238" s="225"/>
      <c r="E238" s="223"/>
      <c r="F238" s="224"/>
      <c r="G238" s="343" t="s">
        <v>25</v>
      </c>
      <c r="H238" s="226" t="str">
        <f t="shared" si="67"/>
        <v/>
      </c>
      <c r="I238" s="226"/>
      <c r="J238" s="178"/>
      <c r="K238" s="178"/>
      <c r="L238" s="184"/>
      <c r="M238" s="184"/>
      <c r="N238" s="184"/>
      <c r="O238" s="184"/>
      <c r="P238" s="230" t="str">
        <f t="shared" si="78"/>
        <v/>
      </c>
      <c r="Q238" s="231" t="str">
        <f t="shared" si="79"/>
        <v/>
      </c>
      <c r="R238" s="231" t="str">
        <f t="shared" si="68"/>
        <v/>
      </c>
      <c r="S238" s="231" t="str">
        <f>IF(SUBSTITUTE(SUBSTITUTE($F238,"　","")," ","")="","",IFERROR(VLOOKUP($F238,$M$24:$M$44,1,FALSE),IFERROR(VLOOKUP(IF(AND(LEFT($F238,1)="小",NOT(SUM(COUNTIF($F238,{"*中*","*高*","*大*"})))),"小",IF(AND(LEFT($F238,1)="中",NOT(SUM(COUNTIF($F238,{"*小*","*高*","*大*"})))),"中",IF(AND(LEFT($F238,1)="高",NOT(SUM(COUNTIF($F238,{"*小*","*中*","*大*"})))),"高",IF(AND(LEFT($F238,1)="大",NOT(SUM(COUNTIF($F238,{"*小*","*中*","*高*"})))),"大","NG"))))&amp;MAX(TEXT(MID($F238,{1,2,3,4,5},{1;2;3;4;5;6;7;8;9;10;11;12;13;14;15}),"標準;;0;!0")*1),$M$24:$M$44,1,FALSE),"NG")))</f>
        <v/>
      </c>
      <c r="T238" s="231" t="str">
        <f t="shared" si="69"/>
        <v/>
      </c>
      <c r="U238" s="184">
        <f t="shared" si="70"/>
        <v>0</v>
      </c>
      <c r="V238" s="184">
        <f t="shared" si="88"/>
        <v>0</v>
      </c>
      <c r="W238" s="184">
        <f t="shared" si="80"/>
        <v>0</v>
      </c>
      <c r="X238" s="187" t="str">
        <f t="shared" si="71"/>
        <v/>
      </c>
      <c r="Y238" s="231" t="str">
        <f t="shared" si="72"/>
        <v>氏名</v>
      </c>
      <c r="Z238" s="231" t="str">
        <f t="shared" si="81"/>
        <v>・</v>
      </c>
      <c r="AA238" s="231" t="str">
        <f t="shared" si="73"/>
        <v>年齢</v>
      </c>
      <c r="AB238" s="231" t="str">
        <f t="shared" si="82"/>
        <v>・</v>
      </c>
      <c r="AC238" s="231" t="str">
        <f t="shared" si="74"/>
        <v>学年</v>
      </c>
      <c r="AD238" s="231" t="str">
        <f t="shared" si="83"/>
        <v/>
      </c>
      <c r="AE238" s="231" t="str">
        <f t="shared" si="75"/>
        <v/>
      </c>
      <c r="AF238" s="231" t="str">
        <f t="shared" si="84"/>
        <v>が未記入です。</v>
      </c>
      <c r="AG238" s="231" t="str">
        <f t="shared" si="76"/>
        <v/>
      </c>
      <c r="AH238" s="231" t="str">
        <f t="shared" si="85"/>
        <v/>
      </c>
      <c r="AI238" s="231" t="str">
        <f t="shared" si="86"/>
        <v/>
      </c>
      <c r="AJ238" s="231" t="str">
        <f t="shared" si="87"/>
        <v/>
      </c>
      <c r="AK238" s="231" t="str">
        <f t="shared" si="77"/>
        <v/>
      </c>
    </row>
    <row r="239" spans="1:37" ht="25.5" customHeight="1">
      <c r="A239" s="178"/>
      <c r="B239" s="178"/>
      <c r="C239" s="222">
        <v>216</v>
      </c>
      <c r="D239" s="225"/>
      <c r="E239" s="223"/>
      <c r="F239" s="224"/>
      <c r="G239" s="343" t="s">
        <v>25</v>
      </c>
      <c r="H239" s="226" t="str">
        <f t="shared" si="67"/>
        <v/>
      </c>
      <c r="I239" s="226"/>
      <c r="J239" s="178"/>
      <c r="K239" s="178"/>
      <c r="L239" s="184"/>
      <c r="M239" s="184"/>
      <c r="N239" s="184"/>
      <c r="O239" s="184"/>
      <c r="P239" s="230" t="str">
        <f t="shared" si="78"/>
        <v/>
      </c>
      <c r="Q239" s="231" t="str">
        <f t="shared" si="79"/>
        <v/>
      </c>
      <c r="R239" s="231" t="str">
        <f t="shared" si="68"/>
        <v/>
      </c>
      <c r="S239" s="231" t="str">
        <f>IF(SUBSTITUTE(SUBSTITUTE($F239,"　","")," ","")="","",IFERROR(VLOOKUP($F239,$M$24:$M$44,1,FALSE),IFERROR(VLOOKUP(IF(AND(LEFT($F239,1)="小",NOT(SUM(COUNTIF($F239,{"*中*","*高*","*大*"})))),"小",IF(AND(LEFT($F239,1)="中",NOT(SUM(COUNTIF($F239,{"*小*","*高*","*大*"})))),"中",IF(AND(LEFT($F239,1)="高",NOT(SUM(COUNTIF($F239,{"*小*","*中*","*大*"})))),"高",IF(AND(LEFT($F239,1)="大",NOT(SUM(COUNTIF($F239,{"*小*","*中*","*高*"})))),"大","NG"))))&amp;MAX(TEXT(MID($F239,{1,2,3,4,5},{1;2;3;4;5;6;7;8;9;10;11;12;13;14;15}),"標準;;0;!0")*1),$M$24:$M$44,1,FALSE),"NG")))</f>
        <v/>
      </c>
      <c r="T239" s="231" t="str">
        <f t="shared" si="69"/>
        <v/>
      </c>
      <c r="U239" s="184">
        <f t="shared" si="70"/>
        <v>0</v>
      </c>
      <c r="V239" s="184">
        <f t="shared" si="88"/>
        <v>0</v>
      </c>
      <c r="W239" s="184">
        <f t="shared" si="80"/>
        <v>0</v>
      </c>
      <c r="X239" s="187" t="str">
        <f t="shared" si="71"/>
        <v/>
      </c>
      <c r="Y239" s="231" t="str">
        <f t="shared" si="72"/>
        <v>氏名</v>
      </c>
      <c r="Z239" s="231" t="str">
        <f t="shared" si="81"/>
        <v>・</v>
      </c>
      <c r="AA239" s="231" t="str">
        <f t="shared" si="73"/>
        <v>年齢</v>
      </c>
      <c r="AB239" s="231" t="str">
        <f t="shared" si="82"/>
        <v>・</v>
      </c>
      <c r="AC239" s="231" t="str">
        <f t="shared" si="74"/>
        <v>学年</v>
      </c>
      <c r="AD239" s="231" t="str">
        <f t="shared" si="83"/>
        <v/>
      </c>
      <c r="AE239" s="231" t="str">
        <f t="shared" si="75"/>
        <v/>
      </c>
      <c r="AF239" s="231" t="str">
        <f t="shared" si="84"/>
        <v>が未記入です。</v>
      </c>
      <c r="AG239" s="231" t="str">
        <f t="shared" si="76"/>
        <v/>
      </c>
      <c r="AH239" s="231" t="str">
        <f t="shared" si="85"/>
        <v/>
      </c>
      <c r="AI239" s="231" t="str">
        <f t="shared" si="86"/>
        <v/>
      </c>
      <c r="AJ239" s="231" t="str">
        <f t="shared" si="87"/>
        <v/>
      </c>
      <c r="AK239" s="231" t="str">
        <f t="shared" si="77"/>
        <v/>
      </c>
    </row>
    <row r="240" spans="1:37" ht="25.5" customHeight="1">
      <c r="A240" s="178"/>
      <c r="B240" s="178"/>
      <c r="C240" s="222">
        <v>217</v>
      </c>
      <c r="D240" s="225"/>
      <c r="E240" s="223"/>
      <c r="F240" s="224"/>
      <c r="G240" s="343" t="s">
        <v>25</v>
      </c>
      <c r="H240" s="226" t="str">
        <f t="shared" si="67"/>
        <v/>
      </c>
      <c r="I240" s="226"/>
      <c r="J240" s="178"/>
      <c r="K240" s="178"/>
      <c r="L240" s="184"/>
      <c r="M240" s="184"/>
      <c r="N240" s="184"/>
      <c r="O240" s="184"/>
      <c r="P240" s="230" t="str">
        <f t="shared" si="78"/>
        <v/>
      </c>
      <c r="Q240" s="231" t="str">
        <f t="shared" si="79"/>
        <v/>
      </c>
      <c r="R240" s="231" t="str">
        <f t="shared" si="68"/>
        <v/>
      </c>
      <c r="S240" s="231" t="str">
        <f>IF(SUBSTITUTE(SUBSTITUTE($F240,"　","")," ","")="","",IFERROR(VLOOKUP($F240,$M$24:$M$44,1,FALSE),IFERROR(VLOOKUP(IF(AND(LEFT($F240,1)="小",NOT(SUM(COUNTIF($F240,{"*中*","*高*","*大*"})))),"小",IF(AND(LEFT($F240,1)="中",NOT(SUM(COUNTIF($F240,{"*小*","*高*","*大*"})))),"中",IF(AND(LEFT($F240,1)="高",NOT(SUM(COUNTIF($F240,{"*小*","*中*","*大*"})))),"高",IF(AND(LEFT($F240,1)="大",NOT(SUM(COUNTIF($F240,{"*小*","*中*","*高*"})))),"大","NG"))))&amp;MAX(TEXT(MID($F240,{1,2,3,4,5},{1;2;3;4;5;6;7;8;9;10;11;12;13;14;15}),"標準;;0;!0")*1),$M$24:$M$44,1,FALSE),"NG")))</f>
        <v/>
      </c>
      <c r="T240" s="231" t="str">
        <f t="shared" si="69"/>
        <v/>
      </c>
      <c r="U240" s="184">
        <f t="shared" si="70"/>
        <v>0</v>
      </c>
      <c r="V240" s="184">
        <f t="shared" si="88"/>
        <v>0</v>
      </c>
      <c r="W240" s="184">
        <f t="shared" si="80"/>
        <v>0</v>
      </c>
      <c r="X240" s="187" t="str">
        <f t="shared" si="71"/>
        <v/>
      </c>
      <c r="Y240" s="231" t="str">
        <f t="shared" si="72"/>
        <v>氏名</v>
      </c>
      <c r="Z240" s="231" t="str">
        <f t="shared" si="81"/>
        <v>・</v>
      </c>
      <c r="AA240" s="231" t="str">
        <f t="shared" si="73"/>
        <v>年齢</v>
      </c>
      <c r="AB240" s="231" t="str">
        <f t="shared" si="82"/>
        <v>・</v>
      </c>
      <c r="AC240" s="231" t="str">
        <f t="shared" si="74"/>
        <v>学年</v>
      </c>
      <c r="AD240" s="231" t="str">
        <f t="shared" si="83"/>
        <v/>
      </c>
      <c r="AE240" s="231" t="str">
        <f t="shared" si="75"/>
        <v/>
      </c>
      <c r="AF240" s="231" t="str">
        <f t="shared" si="84"/>
        <v>が未記入です。</v>
      </c>
      <c r="AG240" s="231" t="str">
        <f t="shared" si="76"/>
        <v/>
      </c>
      <c r="AH240" s="231" t="str">
        <f t="shared" si="85"/>
        <v/>
      </c>
      <c r="AI240" s="231" t="str">
        <f t="shared" si="86"/>
        <v/>
      </c>
      <c r="AJ240" s="231" t="str">
        <f t="shared" si="87"/>
        <v/>
      </c>
      <c r="AK240" s="231" t="str">
        <f t="shared" si="77"/>
        <v/>
      </c>
    </row>
    <row r="241" spans="1:37" ht="25.5" customHeight="1">
      <c r="A241" s="178"/>
      <c r="B241" s="178"/>
      <c r="C241" s="222">
        <v>218</v>
      </c>
      <c r="D241" s="225"/>
      <c r="E241" s="223"/>
      <c r="F241" s="224"/>
      <c r="G241" s="343" t="s">
        <v>25</v>
      </c>
      <c r="H241" s="226" t="str">
        <f t="shared" si="67"/>
        <v/>
      </c>
      <c r="I241" s="226"/>
      <c r="J241" s="178"/>
      <c r="K241" s="178"/>
      <c r="L241" s="184"/>
      <c r="M241" s="184"/>
      <c r="N241" s="184"/>
      <c r="O241" s="184"/>
      <c r="P241" s="230" t="str">
        <f t="shared" si="78"/>
        <v/>
      </c>
      <c r="Q241" s="231" t="str">
        <f t="shared" si="79"/>
        <v/>
      </c>
      <c r="R241" s="231" t="str">
        <f t="shared" si="68"/>
        <v/>
      </c>
      <c r="S241" s="231" t="str">
        <f>IF(SUBSTITUTE(SUBSTITUTE($F241,"　","")," ","")="","",IFERROR(VLOOKUP($F241,$M$24:$M$44,1,FALSE),IFERROR(VLOOKUP(IF(AND(LEFT($F241,1)="小",NOT(SUM(COUNTIF($F241,{"*中*","*高*","*大*"})))),"小",IF(AND(LEFT($F241,1)="中",NOT(SUM(COUNTIF($F241,{"*小*","*高*","*大*"})))),"中",IF(AND(LEFT($F241,1)="高",NOT(SUM(COUNTIF($F241,{"*小*","*中*","*大*"})))),"高",IF(AND(LEFT($F241,1)="大",NOT(SUM(COUNTIF($F241,{"*小*","*中*","*高*"})))),"大","NG"))))&amp;MAX(TEXT(MID($F241,{1,2,3,4,5},{1;2;3;4;5;6;7;8;9;10;11;12;13;14;15}),"標準;;0;!0")*1),$M$24:$M$44,1,FALSE),"NG")))</f>
        <v/>
      </c>
      <c r="T241" s="231" t="str">
        <f t="shared" si="69"/>
        <v/>
      </c>
      <c r="U241" s="184">
        <f t="shared" si="70"/>
        <v>0</v>
      </c>
      <c r="V241" s="184">
        <f t="shared" si="88"/>
        <v>0</v>
      </c>
      <c r="W241" s="184">
        <f t="shared" si="80"/>
        <v>0</v>
      </c>
      <c r="X241" s="187" t="str">
        <f t="shared" si="71"/>
        <v/>
      </c>
      <c r="Y241" s="231" t="str">
        <f t="shared" si="72"/>
        <v>氏名</v>
      </c>
      <c r="Z241" s="231" t="str">
        <f t="shared" si="81"/>
        <v>・</v>
      </c>
      <c r="AA241" s="231" t="str">
        <f t="shared" si="73"/>
        <v>年齢</v>
      </c>
      <c r="AB241" s="231" t="str">
        <f t="shared" si="82"/>
        <v>・</v>
      </c>
      <c r="AC241" s="231" t="str">
        <f t="shared" si="74"/>
        <v>学年</v>
      </c>
      <c r="AD241" s="231" t="str">
        <f t="shared" si="83"/>
        <v/>
      </c>
      <c r="AE241" s="231" t="str">
        <f t="shared" si="75"/>
        <v/>
      </c>
      <c r="AF241" s="231" t="str">
        <f t="shared" si="84"/>
        <v>が未記入です。</v>
      </c>
      <c r="AG241" s="231" t="str">
        <f t="shared" si="76"/>
        <v/>
      </c>
      <c r="AH241" s="231" t="str">
        <f t="shared" si="85"/>
        <v/>
      </c>
      <c r="AI241" s="231" t="str">
        <f t="shared" si="86"/>
        <v/>
      </c>
      <c r="AJ241" s="231" t="str">
        <f t="shared" si="87"/>
        <v/>
      </c>
      <c r="AK241" s="231" t="str">
        <f t="shared" si="77"/>
        <v/>
      </c>
    </row>
    <row r="242" spans="1:37" ht="25.5" customHeight="1">
      <c r="A242" s="178"/>
      <c r="B242" s="178"/>
      <c r="C242" s="222">
        <v>219</v>
      </c>
      <c r="D242" s="225"/>
      <c r="E242" s="223"/>
      <c r="F242" s="224"/>
      <c r="G242" s="343" t="s">
        <v>25</v>
      </c>
      <c r="H242" s="226" t="str">
        <f t="shared" si="67"/>
        <v/>
      </c>
      <c r="I242" s="226"/>
      <c r="J242" s="178"/>
      <c r="K242" s="178"/>
      <c r="L242" s="184"/>
      <c r="M242" s="184"/>
      <c r="N242" s="184"/>
      <c r="O242" s="184"/>
      <c r="P242" s="230" t="str">
        <f t="shared" si="78"/>
        <v/>
      </c>
      <c r="Q242" s="231" t="str">
        <f t="shared" si="79"/>
        <v/>
      </c>
      <c r="R242" s="231" t="str">
        <f t="shared" si="68"/>
        <v/>
      </c>
      <c r="S242" s="231" t="str">
        <f>IF(SUBSTITUTE(SUBSTITUTE($F242,"　","")," ","")="","",IFERROR(VLOOKUP($F242,$M$24:$M$44,1,FALSE),IFERROR(VLOOKUP(IF(AND(LEFT($F242,1)="小",NOT(SUM(COUNTIF($F242,{"*中*","*高*","*大*"})))),"小",IF(AND(LEFT($F242,1)="中",NOT(SUM(COUNTIF($F242,{"*小*","*高*","*大*"})))),"中",IF(AND(LEFT($F242,1)="高",NOT(SUM(COUNTIF($F242,{"*小*","*中*","*大*"})))),"高",IF(AND(LEFT($F242,1)="大",NOT(SUM(COUNTIF($F242,{"*小*","*中*","*高*"})))),"大","NG"))))&amp;MAX(TEXT(MID($F242,{1,2,3,4,5},{1;2;3;4;5;6;7;8;9;10;11;12;13;14;15}),"標準;;0;!0")*1),$M$24:$M$44,1,FALSE),"NG")))</f>
        <v/>
      </c>
      <c r="T242" s="231" t="str">
        <f t="shared" si="69"/>
        <v/>
      </c>
      <c r="U242" s="184">
        <f t="shared" si="70"/>
        <v>0</v>
      </c>
      <c r="V242" s="184">
        <f t="shared" si="88"/>
        <v>0</v>
      </c>
      <c r="W242" s="184">
        <f t="shared" si="80"/>
        <v>0</v>
      </c>
      <c r="X242" s="187" t="str">
        <f t="shared" si="71"/>
        <v/>
      </c>
      <c r="Y242" s="231" t="str">
        <f t="shared" si="72"/>
        <v>氏名</v>
      </c>
      <c r="Z242" s="231" t="str">
        <f t="shared" si="81"/>
        <v>・</v>
      </c>
      <c r="AA242" s="231" t="str">
        <f t="shared" si="73"/>
        <v>年齢</v>
      </c>
      <c r="AB242" s="231" t="str">
        <f t="shared" si="82"/>
        <v>・</v>
      </c>
      <c r="AC242" s="231" t="str">
        <f t="shared" si="74"/>
        <v>学年</v>
      </c>
      <c r="AD242" s="231" t="str">
        <f t="shared" si="83"/>
        <v/>
      </c>
      <c r="AE242" s="231" t="str">
        <f t="shared" si="75"/>
        <v/>
      </c>
      <c r="AF242" s="231" t="str">
        <f t="shared" si="84"/>
        <v>が未記入です。</v>
      </c>
      <c r="AG242" s="231" t="str">
        <f t="shared" si="76"/>
        <v/>
      </c>
      <c r="AH242" s="231" t="str">
        <f t="shared" si="85"/>
        <v/>
      </c>
      <c r="AI242" s="231" t="str">
        <f t="shared" si="86"/>
        <v/>
      </c>
      <c r="AJ242" s="231" t="str">
        <f t="shared" si="87"/>
        <v/>
      </c>
      <c r="AK242" s="231" t="str">
        <f t="shared" si="77"/>
        <v/>
      </c>
    </row>
    <row r="243" spans="1:37" ht="25.5" customHeight="1">
      <c r="A243" s="178"/>
      <c r="B243" s="178"/>
      <c r="C243" s="222">
        <v>220</v>
      </c>
      <c r="D243" s="225"/>
      <c r="E243" s="223"/>
      <c r="F243" s="224"/>
      <c r="G243" s="343" t="s">
        <v>25</v>
      </c>
      <c r="H243" s="226" t="str">
        <f t="shared" si="67"/>
        <v/>
      </c>
      <c r="I243" s="226"/>
      <c r="J243" s="178"/>
      <c r="K243" s="178"/>
      <c r="L243" s="184"/>
      <c r="M243" s="184"/>
      <c r="N243" s="184"/>
      <c r="O243" s="184"/>
      <c r="P243" s="230" t="str">
        <f t="shared" si="78"/>
        <v/>
      </c>
      <c r="Q243" s="231" t="str">
        <f t="shared" si="79"/>
        <v/>
      </c>
      <c r="R243" s="231" t="str">
        <f t="shared" si="68"/>
        <v/>
      </c>
      <c r="S243" s="231" t="str">
        <f>IF(SUBSTITUTE(SUBSTITUTE($F243,"　","")," ","")="","",IFERROR(VLOOKUP($F243,$M$24:$M$44,1,FALSE),IFERROR(VLOOKUP(IF(AND(LEFT($F243,1)="小",NOT(SUM(COUNTIF($F243,{"*中*","*高*","*大*"})))),"小",IF(AND(LEFT($F243,1)="中",NOT(SUM(COUNTIF($F243,{"*小*","*高*","*大*"})))),"中",IF(AND(LEFT($F243,1)="高",NOT(SUM(COUNTIF($F243,{"*小*","*中*","*大*"})))),"高",IF(AND(LEFT($F243,1)="大",NOT(SUM(COUNTIF($F243,{"*小*","*中*","*高*"})))),"大","NG"))))&amp;MAX(TEXT(MID($F243,{1,2,3,4,5},{1;2;3;4;5;6;7;8;9;10;11;12;13;14;15}),"標準;;0;!0")*1),$M$24:$M$44,1,FALSE),"NG")))</f>
        <v/>
      </c>
      <c r="T243" s="231" t="str">
        <f t="shared" si="69"/>
        <v/>
      </c>
      <c r="U243" s="184">
        <f t="shared" si="70"/>
        <v>0</v>
      </c>
      <c r="V243" s="184">
        <f t="shared" si="88"/>
        <v>0</v>
      </c>
      <c r="W243" s="184">
        <f t="shared" si="80"/>
        <v>0</v>
      </c>
      <c r="X243" s="187" t="str">
        <f t="shared" si="71"/>
        <v/>
      </c>
      <c r="Y243" s="231" t="str">
        <f t="shared" si="72"/>
        <v>氏名</v>
      </c>
      <c r="Z243" s="231" t="str">
        <f t="shared" si="81"/>
        <v>・</v>
      </c>
      <c r="AA243" s="231" t="str">
        <f t="shared" si="73"/>
        <v>年齢</v>
      </c>
      <c r="AB243" s="231" t="str">
        <f t="shared" si="82"/>
        <v>・</v>
      </c>
      <c r="AC243" s="231" t="str">
        <f t="shared" si="74"/>
        <v>学年</v>
      </c>
      <c r="AD243" s="231" t="str">
        <f t="shared" si="83"/>
        <v/>
      </c>
      <c r="AE243" s="231" t="str">
        <f t="shared" si="75"/>
        <v/>
      </c>
      <c r="AF243" s="231" t="str">
        <f t="shared" si="84"/>
        <v>が未記入です。</v>
      </c>
      <c r="AG243" s="231" t="str">
        <f t="shared" si="76"/>
        <v/>
      </c>
      <c r="AH243" s="231" t="str">
        <f t="shared" si="85"/>
        <v/>
      </c>
      <c r="AI243" s="231" t="str">
        <f t="shared" si="86"/>
        <v/>
      </c>
      <c r="AJ243" s="231" t="str">
        <f t="shared" si="87"/>
        <v/>
      </c>
      <c r="AK243" s="231" t="str">
        <f t="shared" si="77"/>
        <v/>
      </c>
    </row>
    <row r="244" spans="1:37" ht="25.5" customHeight="1">
      <c r="A244" s="178"/>
      <c r="B244" s="178"/>
      <c r="C244" s="222">
        <v>221</v>
      </c>
      <c r="D244" s="225"/>
      <c r="E244" s="223"/>
      <c r="F244" s="224"/>
      <c r="G244" s="343" t="s">
        <v>25</v>
      </c>
      <c r="H244" s="226" t="str">
        <f t="shared" si="67"/>
        <v/>
      </c>
      <c r="I244" s="226"/>
      <c r="J244" s="178"/>
      <c r="K244" s="178"/>
      <c r="L244" s="184"/>
      <c r="M244" s="184"/>
      <c r="N244" s="184"/>
      <c r="O244" s="184"/>
      <c r="P244" s="230" t="str">
        <f t="shared" si="78"/>
        <v/>
      </c>
      <c r="Q244" s="231" t="str">
        <f t="shared" si="79"/>
        <v/>
      </c>
      <c r="R244" s="231" t="str">
        <f t="shared" si="68"/>
        <v/>
      </c>
      <c r="S244" s="231" t="str">
        <f>IF(SUBSTITUTE(SUBSTITUTE($F244,"　","")," ","")="","",IFERROR(VLOOKUP($F244,$M$24:$M$44,1,FALSE),IFERROR(VLOOKUP(IF(AND(LEFT($F244,1)="小",NOT(SUM(COUNTIF($F244,{"*中*","*高*","*大*"})))),"小",IF(AND(LEFT($F244,1)="中",NOT(SUM(COUNTIF($F244,{"*小*","*高*","*大*"})))),"中",IF(AND(LEFT($F244,1)="高",NOT(SUM(COUNTIF($F244,{"*小*","*中*","*大*"})))),"高",IF(AND(LEFT($F244,1)="大",NOT(SUM(COUNTIF($F244,{"*小*","*中*","*高*"})))),"大","NG"))))&amp;MAX(TEXT(MID($F244,{1,2,3,4,5},{1;2;3;4;5;6;7;8;9;10;11;12;13;14;15}),"標準;;0;!0")*1),$M$24:$M$44,1,FALSE),"NG")))</f>
        <v/>
      </c>
      <c r="T244" s="231" t="str">
        <f t="shared" si="69"/>
        <v/>
      </c>
      <c r="U244" s="184">
        <f t="shared" si="70"/>
        <v>0</v>
      </c>
      <c r="V244" s="184">
        <f t="shared" si="88"/>
        <v>0</v>
      </c>
      <c r="W244" s="184">
        <f t="shared" si="80"/>
        <v>0</v>
      </c>
      <c r="X244" s="187" t="str">
        <f t="shared" si="71"/>
        <v/>
      </c>
      <c r="Y244" s="231" t="str">
        <f t="shared" si="72"/>
        <v>氏名</v>
      </c>
      <c r="Z244" s="231" t="str">
        <f t="shared" si="81"/>
        <v>・</v>
      </c>
      <c r="AA244" s="231" t="str">
        <f t="shared" si="73"/>
        <v>年齢</v>
      </c>
      <c r="AB244" s="231" t="str">
        <f t="shared" si="82"/>
        <v>・</v>
      </c>
      <c r="AC244" s="231" t="str">
        <f t="shared" si="74"/>
        <v>学年</v>
      </c>
      <c r="AD244" s="231" t="str">
        <f t="shared" si="83"/>
        <v/>
      </c>
      <c r="AE244" s="231" t="str">
        <f t="shared" si="75"/>
        <v/>
      </c>
      <c r="AF244" s="231" t="str">
        <f t="shared" si="84"/>
        <v>が未記入です。</v>
      </c>
      <c r="AG244" s="231" t="str">
        <f t="shared" si="76"/>
        <v/>
      </c>
      <c r="AH244" s="231" t="str">
        <f t="shared" si="85"/>
        <v/>
      </c>
      <c r="AI244" s="231" t="str">
        <f t="shared" si="86"/>
        <v/>
      </c>
      <c r="AJ244" s="231" t="str">
        <f t="shared" si="87"/>
        <v/>
      </c>
      <c r="AK244" s="231" t="str">
        <f t="shared" si="77"/>
        <v/>
      </c>
    </row>
    <row r="245" spans="1:37" ht="25.5" customHeight="1">
      <c r="A245" s="178"/>
      <c r="B245" s="178"/>
      <c r="C245" s="222">
        <v>222</v>
      </c>
      <c r="D245" s="225"/>
      <c r="E245" s="223"/>
      <c r="F245" s="224"/>
      <c r="G245" s="343" t="s">
        <v>25</v>
      </c>
      <c r="H245" s="226" t="str">
        <f t="shared" si="67"/>
        <v/>
      </c>
      <c r="I245" s="226"/>
      <c r="J245" s="178"/>
      <c r="K245" s="178"/>
      <c r="L245" s="184"/>
      <c r="M245" s="184"/>
      <c r="N245" s="184"/>
      <c r="O245" s="184"/>
      <c r="P245" s="230" t="str">
        <f t="shared" si="78"/>
        <v/>
      </c>
      <c r="Q245" s="231" t="str">
        <f t="shared" si="79"/>
        <v/>
      </c>
      <c r="R245" s="231" t="str">
        <f t="shared" si="68"/>
        <v/>
      </c>
      <c r="S245" s="231" t="str">
        <f>IF(SUBSTITUTE(SUBSTITUTE($F245,"　","")," ","")="","",IFERROR(VLOOKUP($F245,$M$24:$M$44,1,FALSE),IFERROR(VLOOKUP(IF(AND(LEFT($F245,1)="小",NOT(SUM(COUNTIF($F245,{"*中*","*高*","*大*"})))),"小",IF(AND(LEFT($F245,1)="中",NOT(SUM(COUNTIF($F245,{"*小*","*高*","*大*"})))),"中",IF(AND(LEFT($F245,1)="高",NOT(SUM(COUNTIF($F245,{"*小*","*中*","*大*"})))),"高",IF(AND(LEFT($F245,1)="大",NOT(SUM(COUNTIF($F245,{"*小*","*中*","*高*"})))),"大","NG"))))&amp;MAX(TEXT(MID($F245,{1,2,3,4,5},{1;2;3;4;5;6;7;8;9;10;11;12;13;14;15}),"標準;;0;!0")*1),$M$24:$M$44,1,FALSE),"NG")))</f>
        <v/>
      </c>
      <c r="T245" s="231" t="str">
        <f t="shared" si="69"/>
        <v/>
      </c>
      <c r="U245" s="184">
        <f t="shared" si="70"/>
        <v>0</v>
      </c>
      <c r="V245" s="184">
        <f t="shared" si="88"/>
        <v>0</v>
      </c>
      <c r="W245" s="184">
        <f t="shared" si="80"/>
        <v>0</v>
      </c>
      <c r="X245" s="187" t="str">
        <f t="shared" si="71"/>
        <v/>
      </c>
      <c r="Y245" s="231" t="str">
        <f t="shared" si="72"/>
        <v>氏名</v>
      </c>
      <c r="Z245" s="231" t="str">
        <f t="shared" si="81"/>
        <v>・</v>
      </c>
      <c r="AA245" s="231" t="str">
        <f t="shared" si="73"/>
        <v>年齢</v>
      </c>
      <c r="AB245" s="231" t="str">
        <f t="shared" si="82"/>
        <v>・</v>
      </c>
      <c r="AC245" s="231" t="str">
        <f t="shared" si="74"/>
        <v>学年</v>
      </c>
      <c r="AD245" s="231" t="str">
        <f t="shared" si="83"/>
        <v/>
      </c>
      <c r="AE245" s="231" t="str">
        <f t="shared" si="75"/>
        <v/>
      </c>
      <c r="AF245" s="231" t="str">
        <f t="shared" si="84"/>
        <v>が未記入です。</v>
      </c>
      <c r="AG245" s="231" t="str">
        <f t="shared" si="76"/>
        <v/>
      </c>
      <c r="AH245" s="231" t="str">
        <f t="shared" si="85"/>
        <v/>
      </c>
      <c r="AI245" s="231" t="str">
        <f t="shared" si="86"/>
        <v/>
      </c>
      <c r="AJ245" s="231" t="str">
        <f t="shared" si="87"/>
        <v/>
      </c>
      <c r="AK245" s="231" t="str">
        <f t="shared" si="77"/>
        <v/>
      </c>
    </row>
    <row r="246" spans="1:37" ht="25.5" customHeight="1">
      <c r="A246" s="178"/>
      <c r="B246" s="178"/>
      <c r="C246" s="222">
        <v>223</v>
      </c>
      <c r="D246" s="225"/>
      <c r="E246" s="223"/>
      <c r="F246" s="224"/>
      <c r="G246" s="343" t="s">
        <v>25</v>
      </c>
      <c r="H246" s="226" t="str">
        <f t="shared" si="67"/>
        <v/>
      </c>
      <c r="I246" s="226"/>
      <c r="J246" s="178"/>
      <c r="K246" s="178"/>
      <c r="L246" s="184"/>
      <c r="M246" s="184"/>
      <c r="N246" s="184"/>
      <c r="O246" s="184"/>
      <c r="P246" s="230" t="str">
        <f t="shared" si="78"/>
        <v/>
      </c>
      <c r="Q246" s="231" t="str">
        <f t="shared" si="79"/>
        <v/>
      </c>
      <c r="R246" s="231" t="str">
        <f t="shared" si="68"/>
        <v/>
      </c>
      <c r="S246" s="231" t="str">
        <f>IF(SUBSTITUTE(SUBSTITUTE($F246,"　","")," ","")="","",IFERROR(VLOOKUP($F246,$M$24:$M$44,1,FALSE),IFERROR(VLOOKUP(IF(AND(LEFT($F246,1)="小",NOT(SUM(COUNTIF($F246,{"*中*","*高*","*大*"})))),"小",IF(AND(LEFT($F246,1)="中",NOT(SUM(COUNTIF($F246,{"*小*","*高*","*大*"})))),"中",IF(AND(LEFT($F246,1)="高",NOT(SUM(COUNTIF($F246,{"*小*","*中*","*大*"})))),"高",IF(AND(LEFT($F246,1)="大",NOT(SUM(COUNTIF($F246,{"*小*","*中*","*高*"})))),"大","NG"))))&amp;MAX(TEXT(MID($F246,{1,2,3,4,5},{1;2;3;4;5;6;7;8;9;10;11;12;13;14;15}),"標準;;0;!0")*1),$M$24:$M$44,1,FALSE),"NG")))</f>
        <v/>
      </c>
      <c r="T246" s="231" t="str">
        <f t="shared" si="69"/>
        <v/>
      </c>
      <c r="U246" s="184">
        <f t="shared" si="70"/>
        <v>0</v>
      </c>
      <c r="V246" s="184">
        <f t="shared" si="88"/>
        <v>0</v>
      </c>
      <c r="W246" s="184">
        <f t="shared" si="80"/>
        <v>0</v>
      </c>
      <c r="X246" s="187" t="str">
        <f t="shared" si="71"/>
        <v/>
      </c>
      <c r="Y246" s="231" t="str">
        <f t="shared" si="72"/>
        <v>氏名</v>
      </c>
      <c r="Z246" s="231" t="str">
        <f t="shared" si="81"/>
        <v>・</v>
      </c>
      <c r="AA246" s="231" t="str">
        <f t="shared" si="73"/>
        <v>年齢</v>
      </c>
      <c r="AB246" s="231" t="str">
        <f t="shared" si="82"/>
        <v>・</v>
      </c>
      <c r="AC246" s="231" t="str">
        <f t="shared" si="74"/>
        <v>学年</v>
      </c>
      <c r="AD246" s="231" t="str">
        <f t="shared" si="83"/>
        <v/>
      </c>
      <c r="AE246" s="231" t="str">
        <f t="shared" si="75"/>
        <v/>
      </c>
      <c r="AF246" s="231" t="str">
        <f t="shared" si="84"/>
        <v>が未記入です。</v>
      </c>
      <c r="AG246" s="231" t="str">
        <f t="shared" si="76"/>
        <v/>
      </c>
      <c r="AH246" s="231" t="str">
        <f t="shared" si="85"/>
        <v/>
      </c>
      <c r="AI246" s="231" t="str">
        <f t="shared" si="86"/>
        <v/>
      </c>
      <c r="AJ246" s="231" t="str">
        <f t="shared" si="87"/>
        <v/>
      </c>
      <c r="AK246" s="231" t="str">
        <f t="shared" si="77"/>
        <v/>
      </c>
    </row>
    <row r="247" spans="1:37" ht="25.5" customHeight="1">
      <c r="A247" s="178"/>
      <c r="B247" s="178"/>
      <c r="C247" s="222">
        <v>224</v>
      </c>
      <c r="D247" s="225"/>
      <c r="E247" s="223"/>
      <c r="F247" s="224"/>
      <c r="G247" s="343" t="s">
        <v>25</v>
      </c>
      <c r="H247" s="226" t="str">
        <f t="shared" si="67"/>
        <v/>
      </c>
      <c r="I247" s="226"/>
      <c r="J247" s="178"/>
      <c r="K247" s="178"/>
      <c r="L247" s="184"/>
      <c r="M247" s="184"/>
      <c r="N247" s="184"/>
      <c r="O247" s="184"/>
      <c r="P247" s="230" t="str">
        <f t="shared" si="78"/>
        <v/>
      </c>
      <c r="Q247" s="231" t="str">
        <f t="shared" si="79"/>
        <v/>
      </c>
      <c r="R247" s="231" t="str">
        <f t="shared" si="68"/>
        <v/>
      </c>
      <c r="S247" s="231" t="str">
        <f>IF(SUBSTITUTE(SUBSTITUTE($F247,"　","")," ","")="","",IFERROR(VLOOKUP($F247,$M$24:$M$44,1,FALSE),IFERROR(VLOOKUP(IF(AND(LEFT($F247,1)="小",NOT(SUM(COUNTIF($F247,{"*中*","*高*","*大*"})))),"小",IF(AND(LEFT($F247,1)="中",NOT(SUM(COUNTIF($F247,{"*小*","*高*","*大*"})))),"中",IF(AND(LEFT($F247,1)="高",NOT(SUM(COUNTIF($F247,{"*小*","*中*","*大*"})))),"高",IF(AND(LEFT($F247,1)="大",NOT(SUM(COUNTIF($F247,{"*小*","*中*","*高*"})))),"大","NG"))))&amp;MAX(TEXT(MID($F247,{1,2,3,4,5},{1;2;3;4;5;6;7;8;9;10;11;12;13;14;15}),"標準;;0;!0")*1),$M$24:$M$44,1,FALSE),"NG")))</f>
        <v/>
      </c>
      <c r="T247" s="231" t="str">
        <f t="shared" si="69"/>
        <v/>
      </c>
      <c r="U247" s="184">
        <f t="shared" si="70"/>
        <v>0</v>
      </c>
      <c r="V247" s="184">
        <f t="shared" si="88"/>
        <v>0</v>
      </c>
      <c r="W247" s="184">
        <f t="shared" si="80"/>
        <v>0</v>
      </c>
      <c r="X247" s="187" t="str">
        <f t="shared" si="71"/>
        <v/>
      </c>
      <c r="Y247" s="231" t="str">
        <f t="shared" si="72"/>
        <v>氏名</v>
      </c>
      <c r="Z247" s="231" t="str">
        <f t="shared" si="81"/>
        <v>・</v>
      </c>
      <c r="AA247" s="231" t="str">
        <f t="shared" si="73"/>
        <v>年齢</v>
      </c>
      <c r="AB247" s="231" t="str">
        <f t="shared" si="82"/>
        <v>・</v>
      </c>
      <c r="AC247" s="231" t="str">
        <f t="shared" si="74"/>
        <v>学年</v>
      </c>
      <c r="AD247" s="231" t="str">
        <f t="shared" si="83"/>
        <v/>
      </c>
      <c r="AE247" s="231" t="str">
        <f t="shared" si="75"/>
        <v/>
      </c>
      <c r="AF247" s="231" t="str">
        <f t="shared" si="84"/>
        <v>が未記入です。</v>
      </c>
      <c r="AG247" s="231" t="str">
        <f t="shared" si="76"/>
        <v/>
      </c>
      <c r="AH247" s="231" t="str">
        <f t="shared" si="85"/>
        <v/>
      </c>
      <c r="AI247" s="231" t="str">
        <f t="shared" si="86"/>
        <v/>
      </c>
      <c r="AJ247" s="231" t="str">
        <f t="shared" si="87"/>
        <v/>
      </c>
      <c r="AK247" s="231" t="str">
        <f t="shared" si="77"/>
        <v/>
      </c>
    </row>
    <row r="248" spans="1:37" ht="25.5" customHeight="1">
      <c r="A248" s="178"/>
      <c r="B248" s="178"/>
      <c r="C248" s="222">
        <v>225</v>
      </c>
      <c r="D248" s="225"/>
      <c r="E248" s="223"/>
      <c r="F248" s="224"/>
      <c r="G248" s="343" t="s">
        <v>25</v>
      </c>
      <c r="H248" s="226" t="str">
        <f t="shared" si="67"/>
        <v/>
      </c>
      <c r="I248" s="226"/>
      <c r="J248" s="178"/>
      <c r="K248" s="178"/>
      <c r="L248" s="184"/>
      <c r="M248" s="184"/>
      <c r="N248" s="184"/>
      <c r="O248" s="184"/>
      <c r="P248" s="230" t="str">
        <f t="shared" si="78"/>
        <v/>
      </c>
      <c r="Q248" s="231" t="str">
        <f t="shared" si="79"/>
        <v/>
      </c>
      <c r="R248" s="231" t="str">
        <f t="shared" si="68"/>
        <v/>
      </c>
      <c r="S248" s="231" t="str">
        <f>IF(SUBSTITUTE(SUBSTITUTE($F248,"　","")," ","")="","",IFERROR(VLOOKUP($F248,$M$24:$M$44,1,FALSE),IFERROR(VLOOKUP(IF(AND(LEFT($F248,1)="小",NOT(SUM(COUNTIF($F248,{"*中*","*高*","*大*"})))),"小",IF(AND(LEFT($F248,1)="中",NOT(SUM(COUNTIF($F248,{"*小*","*高*","*大*"})))),"中",IF(AND(LEFT($F248,1)="高",NOT(SUM(COUNTIF($F248,{"*小*","*中*","*大*"})))),"高",IF(AND(LEFT($F248,1)="大",NOT(SUM(COUNTIF($F248,{"*小*","*中*","*高*"})))),"大","NG"))))&amp;MAX(TEXT(MID($F248,{1,2,3,4,5},{1;2;3;4;5;6;7;8;9;10;11;12;13;14;15}),"標準;;0;!0")*1),$M$24:$M$44,1,FALSE),"NG")))</f>
        <v/>
      </c>
      <c r="T248" s="231" t="str">
        <f t="shared" si="69"/>
        <v/>
      </c>
      <c r="U248" s="184">
        <f t="shared" si="70"/>
        <v>0</v>
      </c>
      <c r="V248" s="184">
        <f t="shared" si="88"/>
        <v>0</v>
      </c>
      <c r="W248" s="184">
        <f t="shared" si="80"/>
        <v>0</v>
      </c>
      <c r="X248" s="187" t="str">
        <f t="shared" si="71"/>
        <v/>
      </c>
      <c r="Y248" s="231" t="str">
        <f t="shared" si="72"/>
        <v>氏名</v>
      </c>
      <c r="Z248" s="231" t="str">
        <f t="shared" si="81"/>
        <v>・</v>
      </c>
      <c r="AA248" s="231" t="str">
        <f t="shared" si="73"/>
        <v>年齢</v>
      </c>
      <c r="AB248" s="231" t="str">
        <f t="shared" si="82"/>
        <v>・</v>
      </c>
      <c r="AC248" s="231" t="str">
        <f t="shared" si="74"/>
        <v>学年</v>
      </c>
      <c r="AD248" s="231" t="str">
        <f t="shared" si="83"/>
        <v/>
      </c>
      <c r="AE248" s="231" t="str">
        <f t="shared" si="75"/>
        <v/>
      </c>
      <c r="AF248" s="231" t="str">
        <f t="shared" si="84"/>
        <v>が未記入です。</v>
      </c>
      <c r="AG248" s="231" t="str">
        <f t="shared" si="76"/>
        <v/>
      </c>
      <c r="AH248" s="231" t="str">
        <f t="shared" si="85"/>
        <v/>
      </c>
      <c r="AI248" s="231" t="str">
        <f t="shared" si="86"/>
        <v/>
      </c>
      <c r="AJ248" s="231" t="str">
        <f t="shared" si="87"/>
        <v/>
      </c>
      <c r="AK248" s="231" t="str">
        <f t="shared" si="77"/>
        <v/>
      </c>
    </row>
    <row r="249" spans="1:37" ht="25.5" customHeight="1">
      <c r="A249" s="178"/>
      <c r="B249" s="178"/>
      <c r="C249" s="222">
        <v>226</v>
      </c>
      <c r="D249" s="225"/>
      <c r="E249" s="223"/>
      <c r="F249" s="224"/>
      <c r="G249" s="343" t="s">
        <v>25</v>
      </c>
      <c r="H249" s="226" t="str">
        <f t="shared" si="67"/>
        <v/>
      </c>
      <c r="I249" s="226"/>
      <c r="J249" s="178"/>
      <c r="K249" s="178"/>
      <c r="L249" s="184"/>
      <c r="M249" s="184"/>
      <c r="N249" s="184"/>
      <c r="O249" s="184"/>
      <c r="P249" s="230" t="str">
        <f t="shared" si="78"/>
        <v/>
      </c>
      <c r="Q249" s="231" t="str">
        <f t="shared" si="79"/>
        <v/>
      </c>
      <c r="R249" s="231" t="str">
        <f t="shared" si="68"/>
        <v/>
      </c>
      <c r="S249" s="231" t="str">
        <f>IF(SUBSTITUTE(SUBSTITUTE($F249,"　","")," ","")="","",IFERROR(VLOOKUP($F249,$M$24:$M$44,1,FALSE),IFERROR(VLOOKUP(IF(AND(LEFT($F249,1)="小",NOT(SUM(COUNTIF($F249,{"*中*","*高*","*大*"})))),"小",IF(AND(LEFT($F249,1)="中",NOT(SUM(COUNTIF($F249,{"*小*","*高*","*大*"})))),"中",IF(AND(LEFT($F249,1)="高",NOT(SUM(COUNTIF($F249,{"*小*","*中*","*大*"})))),"高",IF(AND(LEFT($F249,1)="大",NOT(SUM(COUNTIF($F249,{"*小*","*中*","*高*"})))),"大","NG"))))&amp;MAX(TEXT(MID($F249,{1,2,3,4,5},{1;2;3;4;5;6;7;8;9;10;11;12;13;14;15}),"標準;;0;!0")*1),$M$24:$M$44,1,FALSE),"NG")))</f>
        <v/>
      </c>
      <c r="T249" s="231" t="str">
        <f t="shared" si="69"/>
        <v/>
      </c>
      <c r="U249" s="184">
        <f t="shared" si="70"/>
        <v>0</v>
      </c>
      <c r="V249" s="184">
        <f t="shared" si="88"/>
        <v>0</v>
      </c>
      <c r="W249" s="184">
        <f t="shared" si="80"/>
        <v>0</v>
      </c>
      <c r="X249" s="187" t="str">
        <f t="shared" si="71"/>
        <v/>
      </c>
      <c r="Y249" s="231" t="str">
        <f t="shared" si="72"/>
        <v>氏名</v>
      </c>
      <c r="Z249" s="231" t="str">
        <f t="shared" si="81"/>
        <v>・</v>
      </c>
      <c r="AA249" s="231" t="str">
        <f t="shared" si="73"/>
        <v>年齢</v>
      </c>
      <c r="AB249" s="231" t="str">
        <f t="shared" si="82"/>
        <v>・</v>
      </c>
      <c r="AC249" s="231" t="str">
        <f t="shared" si="74"/>
        <v>学年</v>
      </c>
      <c r="AD249" s="231" t="str">
        <f t="shared" si="83"/>
        <v/>
      </c>
      <c r="AE249" s="231" t="str">
        <f t="shared" si="75"/>
        <v/>
      </c>
      <c r="AF249" s="231" t="str">
        <f t="shared" si="84"/>
        <v>が未記入です。</v>
      </c>
      <c r="AG249" s="231" t="str">
        <f t="shared" si="76"/>
        <v/>
      </c>
      <c r="AH249" s="231" t="str">
        <f t="shared" si="85"/>
        <v/>
      </c>
      <c r="AI249" s="231" t="str">
        <f t="shared" si="86"/>
        <v/>
      </c>
      <c r="AJ249" s="231" t="str">
        <f t="shared" si="87"/>
        <v/>
      </c>
      <c r="AK249" s="231" t="str">
        <f t="shared" si="77"/>
        <v/>
      </c>
    </row>
    <row r="250" spans="1:37" ht="25.5" customHeight="1">
      <c r="A250" s="178"/>
      <c r="B250" s="178"/>
      <c r="C250" s="222">
        <v>227</v>
      </c>
      <c r="D250" s="225"/>
      <c r="E250" s="223"/>
      <c r="F250" s="224"/>
      <c r="G250" s="343" t="s">
        <v>25</v>
      </c>
      <c r="H250" s="226" t="str">
        <f t="shared" si="67"/>
        <v/>
      </c>
      <c r="I250" s="226"/>
      <c r="J250" s="178"/>
      <c r="K250" s="178"/>
      <c r="L250" s="184"/>
      <c r="M250" s="184"/>
      <c r="N250" s="184"/>
      <c r="O250" s="184"/>
      <c r="P250" s="230" t="str">
        <f t="shared" si="78"/>
        <v/>
      </c>
      <c r="Q250" s="231" t="str">
        <f t="shared" si="79"/>
        <v/>
      </c>
      <c r="R250" s="231" t="str">
        <f t="shared" si="68"/>
        <v/>
      </c>
      <c r="S250" s="231" t="str">
        <f>IF(SUBSTITUTE(SUBSTITUTE($F250,"　","")," ","")="","",IFERROR(VLOOKUP($F250,$M$24:$M$44,1,FALSE),IFERROR(VLOOKUP(IF(AND(LEFT($F250,1)="小",NOT(SUM(COUNTIF($F250,{"*中*","*高*","*大*"})))),"小",IF(AND(LEFT($F250,1)="中",NOT(SUM(COUNTIF($F250,{"*小*","*高*","*大*"})))),"中",IF(AND(LEFT($F250,1)="高",NOT(SUM(COUNTIF($F250,{"*小*","*中*","*大*"})))),"高",IF(AND(LEFT($F250,1)="大",NOT(SUM(COUNTIF($F250,{"*小*","*中*","*高*"})))),"大","NG"))))&amp;MAX(TEXT(MID($F250,{1,2,3,4,5},{1;2;3;4;5;6;7;8;9;10;11;12;13;14;15}),"標準;;0;!0")*1),$M$24:$M$44,1,FALSE),"NG")))</f>
        <v/>
      </c>
      <c r="T250" s="231" t="str">
        <f t="shared" si="69"/>
        <v/>
      </c>
      <c r="U250" s="184">
        <f t="shared" si="70"/>
        <v>0</v>
      </c>
      <c r="V250" s="184">
        <f t="shared" si="88"/>
        <v>0</v>
      </c>
      <c r="W250" s="184">
        <f t="shared" si="80"/>
        <v>0</v>
      </c>
      <c r="X250" s="187" t="str">
        <f t="shared" si="71"/>
        <v/>
      </c>
      <c r="Y250" s="231" t="str">
        <f t="shared" si="72"/>
        <v>氏名</v>
      </c>
      <c r="Z250" s="231" t="str">
        <f t="shared" si="81"/>
        <v>・</v>
      </c>
      <c r="AA250" s="231" t="str">
        <f t="shared" si="73"/>
        <v>年齢</v>
      </c>
      <c r="AB250" s="231" t="str">
        <f t="shared" si="82"/>
        <v>・</v>
      </c>
      <c r="AC250" s="231" t="str">
        <f t="shared" si="74"/>
        <v>学年</v>
      </c>
      <c r="AD250" s="231" t="str">
        <f t="shared" si="83"/>
        <v/>
      </c>
      <c r="AE250" s="231" t="str">
        <f t="shared" si="75"/>
        <v/>
      </c>
      <c r="AF250" s="231" t="str">
        <f t="shared" si="84"/>
        <v>が未記入です。</v>
      </c>
      <c r="AG250" s="231" t="str">
        <f t="shared" si="76"/>
        <v/>
      </c>
      <c r="AH250" s="231" t="str">
        <f t="shared" si="85"/>
        <v/>
      </c>
      <c r="AI250" s="231" t="str">
        <f t="shared" si="86"/>
        <v/>
      </c>
      <c r="AJ250" s="231" t="str">
        <f t="shared" si="87"/>
        <v/>
      </c>
      <c r="AK250" s="231" t="str">
        <f t="shared" si="77"/>
        <v/>
      </c>
    </row>
    <row r="251" spans="1:37" ht="25.5" customHeight="1">
      <c r="A251" s="178"/>
      <c r="B251" s="178"/>
      <c r="C251" s="222">
        <v>228</v>
      </c>
      <c r="D251" s="225"/>
      <c r="E251" s="223"/>
      <c r="F251" s="224"/>
      <c r="G251" s="343" t="s">
        <v>25</v>
      </c>
      <c r="H251" s="226" t="str">
        <f t="shared" si="67"/>
        <v/>
      </c>
      <c r="I251" s="226"/>
      <c r="J251" s="178"/>
      <c r="K251" s="178"/>
      <c r="L251" s="184"/>
      <c r="M251" s="184"/>
      <c r="N251" s="184"/>
      <c r="O251" s="184"/>
      <c r="P251" s="230" t="str">
        <f t="shared" si="78"/>
        <v/>
      </c>
      <c r="Q251" s="231" t="str">
        <f t="shared" si="79"/>
        <v/>
      </c>
      <c r="R251" s="231" t="str">
        <f t="shared" si="68"/>
        <v/>
      </c>
      <c r="S251" s="231" t="str">
        <f>IF(SUBSTITUTE(SUBSTITUTE($F251,"　","")," ","")="","",IFERROR(VLOOKUP($F251,$M$24:$M$44,1,FALSE),IFERROR(VLOOKUP(IF(AND(LEFT($F251,1)="小",NOT(SUM(COUNTIF($F251,{"*中*","*高*","*大*"})))),"小",IF(AND(LEFT($F251,1)="中",NOT(SUM(COUNTIF($F251,{"*小*","*高*","*大*"})))),"中",IF(AND(LEFT($F251,1)="高",NOT(SUM(COUNTIF($F251,{"*小*","*中*","*大*"})))),"高",IF(AND(LEFT($F251,1)="大",NOT(SUM(COUNTIF($F251,{"*小*","*中*","*高*"})))),"大","NG"))))&amp;MAX(TEXT(MID($F251,{1,2,3,4,5},{1;2;3;4;5;6;7;8;9;10;11;12;13;14;15}),"標準;;0;!0")*1),$M$24:$M$44,1,FALSE),"NG")))</f>
        <v/>
      </c>
      <c r="T251" s="231" t="str">
        <f t="shared" si="69"/>
        <v/>
      </c>
      <c r="U251" s="184">
        <f t="shared" si="70"/>
        <v>0</v>
      </c>
      <c r="V251" s="184">
        <f t="shared" si="88"/>
        <v>0</v>
      </c>
      <c r="W251" s="184">
        <f t="shared" si="80"/>
        <v>0</v>
      </c>
      <c r="X251" s="187" t="str">
        <f t="shared" si="71"/>
        <v/>
      </c>
      <c r="Y251" s="231" t="str">
        <f t="shared" si="72"/>
        <v>氏名</v>
      </c>
      <c r="Z251" s="231" t="str">
        <f t="shared" si="81"/>
        <v>・</v>
      </c>
      <c r="AA251" s="231" t="str">
        <f t="shared" si="73"/>
        <v>年齢</v>
      </c>
      <c r="AB251" s="231" t="str">
        <f t="shared" si="82"/>
        <v>・</v>
      </c>
      <c r="AC251" s="231" t="str">
        <f t="shared" si="74"/>
        <v>学年</v>
      </c>
      <c r="AD251" s="231" t="str">
        <f t="shared" si="83"/>
        <v/>
      </c>
      <c r="AE251" s="231" t="str">
        <f t="shared" si="75"/>
        <v/>
      </c>
      <c r="AF251" s="231" t="str">
        <f t="shared" si="84"/>
        <v>が未記入です。</v>
      </c>
      <c r="AG251" s="231" t="str">
        <f t="shared" si="76"/>
        <v/>
      </c>
      <c r="AH251" s="231" t="str">
        <f t="shared" si="85"/>
        <v/>
      </c>
      <c r="AI251" s="231" t="str">
        <f t="shared" si="86"/>
        <v/>
      </c>
      <c r="AJ251" s="231" t="str">
        <f t="shared" si="87"/>
        <v/>
      </c>
      <c r="AK251" s="231" t="str">
        <f t="shared" si="77"/>
        <v/>
      </c>
    </row>
    <row r="252" spans="1:37" ht="25.5" customHeight="1">
      <c r="A252" s="178"/>
      <c r="B252" s="178"/>
      <c r="C252" s="222">
        <v>229</v>
      </c>
      <c r="D252" s="225"/>
      <c r="E252" s="223"/>
      <c r="F252" s="224"/>
      <c r="G252" s="343" t="s">
        <v>25</v>
      </c>
      <c r="H252" s="226" t="str">
        <f t="shared" si="67"/>
        <v/>
      </c>
      <c r="I252" s="226"/>
      <c r="J252" s="178"/>
      <c r="K252" s="178"/>
      <c r="L252" s="184"/>
      <c r="M252" s="184"/>
      <c r="N252" s="184"/>
      <c r="O252" s="184"/>
      <c r="P252" s="230" t="str">
        <f t="shared" si="78"/>
        <v/>
      </c>
      <c r="Q252" s="231" t="str">
        <f t="shared" si="79"/>
        <v/>
      </c>
      <c r="R252" s="231" t="str">
        <f t="shared" si="68"/>
        <v/>
      </c>
      <c r="S252" s="231" t="str">
        <f>IF(SUBSTITUTE(SUBSTITUTE($F252,"　","")," ","")="","",IFERROR(VLOOKUP($F252,$M$24:$M$44,1,FALSE),IFERROR(VLOOKUP(IF(AND(LEFT($F252,1)="小",NOT(SUM(COUNTIF($F252,{"*中*","*高*","*大*"})))),"小",IF(AND(LEFT($F252,1)="中",NOT(SUM(COUNTIF($F252,{"*小*","*高*","*大*"})))),"中",IF(AND(LEFT($F252,1)="高",NOT(SUM(COUNTIF($F252,{"*小*","*中*","*大*"})))),"高",IF(AND(LEFT($F252,1)="大",NOT(SUM(COUNTIF($F252,{"*小*","*中*","*高*"})))),"大","NG"))))&amp;MAX(TEXT(MID($F252,{1,2,3,4,5},{1;2;3;4;5;6;7;8;9;10;11;12;13;14;15}),"標準;;0;!0")*1),$M$24:$M$44,1,FALSE),"NG")))</f>
        <v/>
      </c>
      <c r="T252" s="231" t="str">
        <f t="shared" si="69"/>
        <v/>
      </c>
      <c r="U252" s="184">
        <f t="shared" si="70"/>
        <v>0</v>
      </c>
      <c r="V252" s="184">
        <f t="shared" si="88"/>
        <v>0</v>
      </c>
      <c r="W252" s="184">
        <f t="shared" si="80"/>
        <v>0</v>
      </c>
      <c r="X252" s="187" t="str">
        <f t="shared" si="71"/>
        <v/>
      </c>
      <c r="Y252" s="231" t="str">
        <f t="shared" si="72"/>
        <v>氏名</v>
      </c>
      <c r="Z252" s="231" t="str">
        <f t="shared" si="81"/>
        <v>・</v>
      </c>
      <c r="AA252" s="231" t="str">
        <f t="shared" si="73"/>
        <v>年齢</v>
      </c>
      <c r="AB252" s="231" t="str">
        <f t="shared" si="82"/>
        <v>・</v>
      </c>
      <c r="AC252" s="231" t="str">
        <f t="shared" si="74"/>
        <v>学年</v>
      </c>
      <c r="AD252" s="231" t="str">
        <f t="shared" si="83"/>
        <v/>
      </c>
      <c r="AE252" s="231" t="str">
        <f t="shared" si="75"/>
        <v/>
      </c>
      <c r="AF252" s="231" t="str">
        <f t="shared" si="84"/>
        <v>が未記入です。</v>
      </c>
      <c r="AG252" s="231" t="str">
        <f t="shared" si="76"/>
        <v/>
      </c>
      <c r="AH252" s="231" t="str">
        <f t="shared" si="85"/>
        <v/>
      </c>
      <c r="AI252" s="231" t="str">
        <f t="shared" si="86"/>
        <v/>
      </c>
      <c r="AJ252" s="231" t="str">
        <f t="shared" si="87"/>
        <v/>
      </c>
      <c r="AK252" s="231" t="str">
        <f t="shared" si="77"/>
        <v/>
      </c>
    </row>
    <row r="253" spans="1:37" ht="25.5" customHeight="1">
      <c r="A253" s="178"/>
      <c r="B253" s="178"/>
      <c r="C253" s="222">
        <v>230</v>
      </c>
      <c r="D253" s="225"/>
      <c r="E253" s="223"/>
      <c r="F253" s="224"/>
      <c r="G253" s="343" t="s">
        <v>25</v>
      </c>
      <c r="H253" s="226" t="str">
        <f t="shared" si="67"/>
        <v/>
      </c>
      <c r="I253" s="226"/>
      <c r="J253" s="178"/>
      <c r="K253" s="178"/>
      <c r="L253" s="184"/>
      <c r="M253" s="184"/>
      <c r="N253" s="184"/>
      <c r="O253" s="184"/>
      <c r="P253" s="230" t="str">
        <f t="shared" si="78"/>
        <v/>
      </c>
      <c r="Q253" s="231" t="str">
        <f t="shared" si="79"/>
        <v/>
      </c>
      <c r="R253" s="231" t="str">
        <f t="shared" si="68"/>
        <v/>
      </c>
      <c r="S253" s="231" t="str">
        <f>IF(SUBSTITUTE(SUBSTITUTE($F253,"　","")," ","")="","",IFERROR(VLOOKUP($F253,$M$24:$M$44,1,FALSE),IFERROR(VLOOKUP(IF(AND(LEFT($F253,1)="小",NOT(SUM(COUNTIF($F253,{"*中*","*高*","*大*"})))),"小",IF(AND(LEFT($F253,1)="中",NOT(SUM(COUNTIF($F253,{"*小*","*高*","*大*"})))),"中",IF(AND(LEFT($F253,1)="高",NOT(SUM(COUNTIF($F253,{"*小*","*中*","*大*"})))),"高",IF(AND(LEFT($F253,1)="大",NOT(SUM(COUNTIF($F253,{"*小*","*中*","*高*"})))),"大","NG"))))&amp;MAX(TEXT(MID($F253,{1,2,3,4,5},{1;2;3;4;5;6;7;8;9;10;11;12;13;14;15}),"標準;;0;!0")*1),$M$24:$M$44,1,FALSE),"NG")))</f>
        <v/>
      </c>
      <c r="T253" s="231" t="str">
        <f t="shared" si="69"/>
        <v/>
      </c>
      <c r="U253" s="184">
        <f t="shared" si="70"/>
        <v>0</v>
      </c>
      <c r="V253" s="184">
        <f t="shared" si="88"/>
        <v>0</v>
      </c>
      <c r="W253" s="184">
        <f t="shared" si="80"/>
        <v>0</v>
      </c>
      <c r="X253" s="187" t="str">
        <f t="shared" si="71"/>
        <v/>
      </c>
      <c r="Y253" s="231" t="str">
        <f t="shared" si="72"/>
        <v>氏名</v>
      </c>
      <c r="Z253" s="231" t="str">
        <f t="shared" si="81"/>
        <v>・</v>
      </c>
      <c r="AA253" s="231" t="str">
        <f t="shared" si="73"/>
        <v>年齢</v>
      </c>
      <c r="AB253" s="231" t="str">
        <f t="shared" si="82"/>
        <v>・</v>
      </c>
      <c r="AC253" s="231" t="str">
        <f t="shared" si="74"/>
        <v>学年</v>
      </c>
      <c r="AD253" s="231" t="str">
        <f t="shared" si="83"/>
        <v/>
      </c>
      <c r="AE253" s="231" t="str">
        <f t="shared" si="75"/>
        <v/>
      </c>
      <c r="AF253" s="231" t="str">
        <f t="shared" si="84"/>
        <v>が未記入です。</v>
      </c>
      <c r="AG253" s="231" t="str">
        <f t="shared" si="76"/>
        <v/>
      </c>
      <c r="AH253" s="231" t="str">
        <f t="shared" si="85"/>
        <v/>
      </c>
      <c r="AI253" s="231" t="str">
        <f t="shared" si="86"/>
        <v/>
      </c>
      <c r="AJ253" s="231" t="str">
        <f t="shared" si="87"/>
        <v/>
      </c>
      <c r="AK253" s="231" t="str">
        <f t="shared" si="77"/>
        <v/>
      </c>
    </row>
    <row r="254" spans="1:37" ht="25.5" customHeight="1">
      <c r="A254" s="178"/>
      <c r="B254" s="178"/>
      <c r="C254" s="222">
        <v>231</v>
      </c>
      <c r="D254" s="225"/>
      <c r="E254" s="223"/>
      <c r="F254" s="224"/>
      <c r="G254" s="343" t="s">
        <v>25</v>
      </c>
      <c r="H254" s="226" t="str">
        <f t="shared" si="67"/>
        <v/>
      </c>
      <c r="I254" s="226"/>
      <c r="J254" s="178"/>
      <c r="K254" s="178"/>
      <c r="L254" s="184"/>
      <c r="M254" s="184"/>
      <c r="N254" s="184"/>
      <c r="O254" s="184"/>
      <c r="P254" s="230" t="str">
        <f t="shared" si="78"/>
        <v/>
      </c>
      <c r="Q254" s="231" t="str">
        <f t="shared" si="79"/>
        <v/>
      </c>
      <c r="R254" s="231" t="str">
        <f t="shared" si="68"/>
        <v/>
      </c>
      <c r="S254" s="231" t="str">
        <f>IF(SUBSTITUTE(SUBSTITUTE($F254,"　","")," ","")="","",IFERROR(VLOOKUP($F254,$M$24:$M$44,1,FALSE),IFERROR(VLOOKUP(IF(AND(LEFT($F254,1)="小",NOT(SUM(COUNTIF($F254,{"*中*","*高*","*大*"})))),"小",IF(AND(LEFT($F254,1)="中",NOT(SUM(COUNTIF($F254,{"*小*","*高*","*大*"})))),"中",IF(AND(LEFT($F254,1)="高",NOT(SUM(COUNTIF($F254,{"*小*","*中*","*大*"})))),"高",IF(AND(LEFT($F254,1)="大",NOT(SUM(COUNTIF($F254,{"*小*","*中*","*高*"})))),"大","NG"))))&amp;MAX(TEXT(MID($F254,{1,2,3,4,5},{1;2;3;4;5;6;7;8;9;10;11;12;13;14;15}),"標準;;0;!0")*1),$M$24:$M$44,1,FALSE),"NG")))</f>
        <v/>
      </c>
      <c r="T254" s="231" t="str">
        <f t="shared" si="69"/>
        <v/>
      </c>
      <c r="U254" s="184">
        <f t="shared" si="70"/>
        <v>0</v>
      </c>
      <c r="V254" s="184">
        <f t="shared" si="88"/>
        <v>0</v>
      </c>
      <c r="W254" s="184">
        <f t="shared" si="80"/>
        <v>0</v>
      </c>
      <c r="X254" s="187" t="str">
        <f t="shared" si="71"/>
        <v/>
      </c>
      <c r="Y254" s="231" t="str">
        <f t="shared" si="72"/>
        <v>氏名</v>
      </c>
      <c r="Z254" s="231" t="str">
        <f t="shared" si="81"/>
        <v>・</v>
      </c>
      <c r="AA254" s="231" t="str">
        <f t="shared" si="73"/>
        <v>年齢</v>
      </c>
      <c r="AB254" s="231" t="str">
        <f t="shared" si="82"/>
        <v>・</v>
      </c>
      <c r="AC254" s="231" t="str">
        <f t="shared" si="74"/>
        <v>学年</v>
      </c>
      <c r="AD254" s="231" t="str">
        <f t="shared" si="83"/>
        <v/>
      </c>
      <c r="AE254" s="231" t="str">
        <f t="shared" si="75"/>
        <v/>
      </c>
      <c r="AF254" s="231" t="str">
        <f t="shared" si="84"/>
        <v>が未記入です。</v>
      </c>
      <c r="AG254" s="231" t="str">
        <f t="shared" si="76"/>
        <v/>
      </c>
      <c r="AH254" s="231" t="str">
        <f t="shared" si="85"/>
        <v/>
      </c>
      <c r="AI254" s="231" t="str">
        <f t="shared" si="86"/>
        <v/>
      </c>
      <c r="AJ254" s="231" t="str">
        <f t="shared" si="87"/>
        <v/>
      </c>
      <c r="AK254" s="231" t="str">
        <f t="shared" si="77"/>
        <v/>
      </c>
    </row>
    <row r="255" spans="1:37" ht="25.5" customHeight="1">
      <c r="A255" s="178"/>
      <c r="B255" s="178"/>
      <c r="C255" s="222">
        <v>232</v>
      </c>
      <c r="D255" s="225"/>
      <c r="E255" s="223"/>
      <c r="F255" s="224"/>
      <c r="G255" s="343" t="s">
        <v>25</v>
      </c>
      <c r="H255" s="226" t="str">
        <f t="shared" si="67"/>
        <v/>
      </c>
      <c r="I255" s="226"/>
      <c r="J255" s="178"/>
      <c r="K255" s="178"/>
      <c r="L255" s="184"/>
      <c r="M255" s="184"/>
      <c r="N255" s="184"/>
      <c r="O255" s="184"/>
      <c r="P255" s="230" t="str">
        <f t="shared" si="78"/>
        <v/>
      </c>
      <c r="Q255" s="231" t="str">
        <f t="shared" si="79"/>
        <v/>
      </c>
      <c r="R255" s="231" t="str">
        <f t="shared" si="68"/>
        <v/>
      </c>
      <c r="S255" s="231" t="str">
        <f>IF(SUBSTITUTE(SUBSTITUTE($F255,"　","")," ","")="","",IFERROR(VLOOKUP($F255,$M$24:$M$44,1,FALSE),IFERROR(VLOOKUP(IF(AND(LEFT($F255,1)="小",NOT(SUM(COUNTIF($F255,{"*中*","*高*","*大*"})))),"小",IF(AND(LEFT($F255,1)="中",NOT(SUM(COUNTIF($F255,{"*小*","*高*","*大*"})))),"中",IF(AND(LEFT($F255,1)="高",NOT(SUM(COUNTIF($F255,{"*小*","*中*","*大*"})))),"高",IF(AND(LEFT($F255,1)="大",NOT(SUM(COUNTIF($F255,{"*小*","*中*","*高*"})))),"大","NG"))))&amp;MAX(TEXT(MID($F255,{1,2,3,4,5},{1;2;3;4;5;6;7;8;9;10;11;12;13;14;15}),"標準;;0;!0")*1),$M$24:$M$44,1,FALSE),"NG")))</f>
        <v/>
      </c>
      <c r="T255" s="231" t="str">
        <f t="shared" si="69"/>
        <v/>
      </c>
      <c r="U255" s="184">
        <f t="shared" si="70"/>
        <v>0</v>
      </c>
      <c r="V255" s="184">
        <f t="shared" si="88"/>
        <v>0</v>
      </c>
      <c r="W255" s="184">
        <f t="shared" si="80"/>
        <v>0</v>
      </c>
      <c r="X255" s="187" t="str">
        <f t="shared" si="71"/>
        <v/>
      </c>
      <c r="Y255" s="231" t="str">
        <f t="shared" si="72"/>
        <v>氏名</v>
      </c>
      <c r="Z255" s="231" t="str">
        <f t="shared" si="81"/>
        <v>・</v>
      </c>
      <c r="AA255" s="231" t="str">
        <f t="shared" si="73"/>
        <v>年齢</v>
      </c>
      <c r="AB255" s="231" t="str">
        <f t="shared" si="82"/>
        <v>・</v>
      </c>
      <c r="AC255" s="231" t="str">
        <f t="shared" si="74"/>
        <v>学年</v>
      </c>
      <c r="AD255" s="231" t="str">
        <f t="shared" si="83"/>
        <v/>
      </c>
      <c r="AE255" s="231" t="str">
        <f t="shared" si="75"/>
        <v/>
      </c>
      <c r="AF255" s="231" t="str">
        <f t="shared" si="84"/>
        <v>が未記入です。</v>
      </c>
      <c r="AG255" s="231" t="str">
        <f t="shared" si="76"/>
        <v/>
      </c>
      <c r="AH255" s="231" t="str">
        <f t="shared" si="85"/>
        <v/>
      </c>
      <c r="AI255" s="231" t="str">
        <f t="shared" si="86"/>
        <v/>
      </c>
      <c r="AJ255" s="231" t="str">
        <f t="shared" si="87"/>
        <v/>
      </c>
      <c r="AK255" s="231" t="str">
        <f t="shared" si="77"/>
        <v/>
      </c>
    </row>
    <row r="256" spans="1:37" ht="25.5" customHeight="1">
      <c r="A256" s="178"/>
      <c r="B256" s="178"/>
      <c r="C256" s="222">
        <v>233</v>
      </c>
      <c r="D256" s="225"/>
      <c r="E256" s="223"/>
      <c r="F256" s="224"/>
      <c r="G256" s="343" t="s">
        <v>25</v>
      </c>
      <c r="H256" s="226" t="str">
        <f t="shared" si="67"/>
        <v/>
      </c>
      <c r="I256" s="226"/>
      <c r="J256" s="178"/>
      <c r="K256" s="178"/>
      <c r="L256" s="184"/>
      <c r="M256" s="184"/>
      <c r="N256" s="184"/>
      <c r="O256" s="184"/>
      <c r="P256" s="230" t="str">
        <f t="shared" si="78"/>
        <v/>
      </c>
      <c r="Q256" s="231" t="str">
        <f t="shared" si="79"/>
        <v/>
      </c>
      <c r="R256" s="231" t="str">
        <f t="shared" si="68"/>
        <v/>
      </c>
      <c r="S256" s="231" t="str">
        <f>IF(SUBSTITUTE(SUBSTITUTE($F256,"　","")," ","")="","",IFERROR(VLOOKUP($F256,$M$24:$M$44,1,FALSE),IFERROR(VLOOKUP(IF(AND(LEFT($F256,1)="小",NOT(SUM(COUNTIF($F256,{"*中*","*高*","*大*"})))),"小",IF(AND(LEFT($F256,1)="中",NOT(SUM(COUNTIF($F256,{"*小*","*高*","*大*"})))),"中",IF(AND(LEFT($F256,1)="高",NOT(SUM(COUNTIF($F256,{"*小*","*中*","*大*"})))),"高",IF(AND(LEFT($F256,1)="大",NOT(SUM(COUNTIF($F256,{"*小*","*中*","*高*"})))),"大","NG"))))&amp;MAX(TEXT(MID($F256,{1,2,3,4,5},{1;2;3;4;5;6;7;8;9;10;11;12;13;14;15}),"標準;;0;!0")*1),$M$24:$M$44,1,FALSE),"NG")))</f>
        <v/>
      </c>
      <c r="T256" s="231" t="str">
        <f t="shared" si="69"/>
        <v/>
      </c>
      <c r="U256" s="184">
        <f t="shared" si="70"/>
        <v>0</v>
      </c>
      <c r="V256" s="184">
        <f t="shared" si="88"/>
        <v>0</v>
      </c>
      <c r="W256" s="184">
        <f t="shared" si="80"/>
        <v>0</v>
      </c>
      <c r="X256" s="187" t="str">
        <f t="shared" si="71"/>
        <v/>
      </c>
      <c r="Y256" s="231" t="str">
        <f t="shared" si="72"/>
        <v>氏名</v>
      </c>
      <c r="Z256" s="231" t="str">
        <f t="shared" si="81"/>
        <v>・</v>
      </c>
      <c r="AA256" s="231" t="str">
        <f t="shared" si="73"/>
        <v>年齢</v>
      </c>
      <c r="AB256" s="231" t="str">
        <f t="shared" si="82"/>
        <v>・</v>
      </c>
      <c r="AC256" s="231" t="str">
        <f t="shared" si="74"/>
        <v>学年</v>
      </c>
      <c r="AD256" s="231" t="str">
        <f t="shared" si="83"/>
        <v/>
      </c>
      <c r="AE256" s="231" t="str">
        <f t="shared" si="75"/>
        <v/>
      </c>
      <c r="AF256" s="231" t="str">
        <f t="shared" si="84"/>
        <v>が未記入です。</v>
      </c>
      <c r="AG256" s="231" t="str">
        <f t="shared" si="76"/>
        <v/>
      </c>
      <c r="AH256" s="231" t="str">
        <f t="shared" si="85"/>
        <v/>
      </c>
      <c r="AI256" s="231" t="str">
        <f t="shared" si="86"/>
        <v/>
      </c>
      <c r="AJ256" s="231" t="str">
        <f t="shared" si="87"/>
        <v/>
      </c>
      <c r="AK256" s="231" t="str">
        <f t="shared" si="77"/>
        <v/>
      </c>
    </row>
    <row r="257" spans="1:37" ht="25.5" customHeight="1">
      <c r="A257" s="178"/>
      <c r="B257" s="178"/>
      <c r="C257" s="222">
        <v>234</v>
      </c>
      <c r="D257" s="225"/>
      <c r="E257" s="223"/>
      <c r="F257" s="224"/>
      <c r="G257" s="343" t="s">
        <v>25</v>
      </c>
      <c r="H257" s="226" t="str">
        <f t="shared" si="67"/>
        <v/>
      </c>
      <c r="I257" s="226"/>
      <c r="J257" s="178"/>
      <c r="K257" s="178"/>
      <c r="L257" s="184"/>
      <c r="M257" s="184"/>
      <c r="N257" s="184"/>
      <c r="O257" s="184"/>
      <c r="P257" s="230" t="str">
        <f t="shared" si="78"/>
        <v/>
      </c>
      <c r="Q257" s="231" t="str">
        <f t="shared" si="79"/>
        <v/>
      </c>
      <c r="R257" s="231" t="str">
        <f t="shared" si="68"/>
        <v/>
      </c>
      <c r="S257" s="231" t="str">
        <f>IF(SUBSTITUTE(SUBSTITUTE($F257,"　","")," ","")="","",IFERROR(VLOOKUP($F257,$M$24:$M$44,1,FALSE),IFERROR(VLOOKUP(IF(AND(LEFT($F257,1)="小",NOT(SUM(COUNTIF($F257,{"*中*","*高*","*大*"})))),"小",IF(AND(LEFT($F257,1)="中",NOT(SUM(COUNTIF($F257,{"*小*","*高*","*大*"})))),"中",IF(AND(LEFT($F257,1)="高",NOT(SUM(COUNTIF($F257,{"*小*","*中*","*大*"})))),"高",IF(AND(LEFT($F257,1)="大",NOT(SUM(COUNTIF($F257,{"*小*","*中*","*高*"})))),"大","NG"))))&amp;MAX(TEXT(MID($F257,{1,2,3,4,5},{1;2;3;4;5;6;7;8;9;10;11;12;13;14;15}),"標準;;0;!0")*1),$M$24:$M$44,1,FALSE),"NG")))</f>
        <v/>
      </c>
      <c r="T257" s="231" t="str">
        <f t="shared" si="69"/>
        <v/>
      </c>
      <c r="U257" s="184">
        <f t="shared" si="70"/>
        <v>0</v>
      </c>
      <c r="V257" s="184">
        <f t="shared" si="88"/>
        <v>0</v>
      </c>
      <c r="W257" s="184">
        <f t="shared" si="80"/>
        <v>0</v>
      </c>
      <c r="X257" s="187" t="str">
        <f t="shared" si="71"/>
        <v/>
      </c>
      <c r="Y257" s="231" t="str">
        <f t="shared" si="72"/>
        <v>氏名</v>
      </c>
      <c r="Z257" s="231" t="str">
        <f t="shared" si="81"/>
        <v>・</v>
      </c>
      <c r="AA257" s="231" t="str">
        <f t="shared" si="73"/>
        <v>年齢</v>
      </c>
      <c r="AB257" s="231" t="str">
        <f t="shared" si="82"/>
        <v>・</v>
      </c>
      <c r="AC257" s="231" t="str">
        <f t="shared" si="74"/>
        <v>学年</v>
      </c>
      <c r="AD257" s="231" t="str">
        <f t="shared" si="83"/>
        <v/>
      </c>
      <c r="AE257" s="231" t="str">
        <f t="shared" si="75"/>
        <v/>
      </c>
      <c r="AF257" s="231" t="str">
        <f t="shared" si="84"/>
        <v>が未記入です。</v>
      </c>
      <c r="AG257" s="231" t="str">
        <f t="shared" si="76"/>
        <v/>
      </c>
      <c r="AH257" s="231" t="str">
        <f t="shared" si="85"/>
        <v/>
      </c>
      <c r="AI257" s="231" t="str">
        <f t="shared" si="86"/>
        <v/>
      </c>
      <c r="AJ257" s="231" t="str">
        <f t="shared" si="87"/>
        <v/>
      </c>
      <c r="AK257" s="231" t="str">
        <f t="shared" si="77"/>
        <v/>
      </c>
    </row>
    <row r="258" spans="1:37" ht="25.5" customHeight="1">
      <c r="A258" s="178"/>
      <c r="B258" s="178"/>
      <c r="C258" s="222">
        <v>235</v>
      </c>
      <c r="D258" s="225"/>
      <c r="E258" s="223"/>
      <c r="F258" s="224"/>
      <c r="G258" s="343" t="s">
        <v>25</v>
      </c>
      <c r="H258" s="226" t="str">
        <f t="shared" si="67"/>
        <v/>
      </c>
      <c r="I258" s="226"/>
      <c r="J258" s="178"/>
      <c r="K258" s="178"/>
      <c r="L258" s="184"/>
      <c r="M258" s="184"/>
      <c r="N258" s="184"/>
      <c r="O258" s="184"/>
      <c r="P258" s="230" t="str">
        <f t="shared" si="78"/>
        <v/>
      </c>
      <c r="Q258" s="231" t="str">
        <f t="shared" si="79"/>
        <v/>
      </c>
      <c r="R258" s="231" t="str">
        <f t="shared" si="68"/>
        <v/>
      </c>
      <c r="S258" s="231" t="str">
        <f>IF(SUBSTITUTE(SUBSTITUTE($F258,"　","")," ","")="","",IFERROR(VLOOKUP($F258,$M$24:$M$44,1,FALSE),IFERROR(VLOOKUP(IF(AND(LEFT($F258,1)="小",NOT(SUM(COUNTIF($F258,{"*中*","*高*","*大*"})))),"小",IF(AND(LEFT($F258,1)="中",NOT(SUM(COUNTIF($F258,{"*小*","*高*","*大*"})))),"中",IF(AND(LEFT($F258,1)="高",NOT(SUM(COUNTIF($F258,{"*小*","*中*","*大*"})))),"高",IF(AND(LEFT($F258,1)="大",NOT(SUM(COUNTIF($F258,{"*小*","*中*","*高*"})))),"大","NG"))))&amp;MAX(TEXT(MID($F258,{1,2,3,4,5},{1;2;3;4;5;6;7;8;9;10;11;12;13;14;15}),"標準;;0;!0")*1),$M$24:$M$44,1,FALSE),"NG")))</f>
        <v/>
      </c>
      <c r="T258" s="231" t="str">
        <f t="shared" si="69"/>
        <v/>
      </c>
      <c r="U258" s="184">
        <f t="shared" si="70"/>
        <v>0</v>
      </c>
      <c r="V258" s="184">
        <f t="shared" si="88"/>
        <v>0</v>
      </c>
      <c r="W258" s="184">
        <f t="shared" si="80"/>
        <v>0</v>
      </c>
      <c r="X258" s="187" t="str">
        <f t="shared" si="71"/>
        <v/>
      </c>
      <c r="Y258" s="231" t="str">
        <f t="shared" si="72"/>
        <v>氏名</v>
      </c>
      <c r="Z258" s="231" t="str">
        <f t="shared" si="81"/>
        <v>・</v>
      </c>
      <c r="AA258" s="231" t="str">
        <f t="shared" si="73"/>
        <v>年齢</v>
      </c>
      <c r="AB258" s="231" t="str">
        <f t="shared" si="82"/>
        <v>・</v>
      </c>
      <c r="AC258" s="231" t="str">
        <f t="shared" si="74"/>
        <v>学年</v>
      </c>
      <c r="AD258" s="231" t="str">
        <f t="shared" si="83"/>
        <v/>
      </c>
      <c r="AE258" s="231" t="str">
        <f t="shared" si="75"/>
        <v/>
      </c>
      <c r="AF258" s="231" t="str">
        <f t="shared" si="84"/>
        <v>が未記入です。</v>
      </c>
      <c r="AG258" s="231" t="str">
        <f t="shared" si="76"/>
        <v/>
      </c>
      <c r="AH258" s="231" t="str">
        <f t="shared" si="85"/>
        <v/>
      </c>
      <c r="AI258" s="231" t="str">
        <f t="shared" si="86"/>
        <v/>
      </c>
      <c r="AJ258" s="231" t="str">
        <f t="shared" si="87"/>
        <v/>
      </c>
      <c r="AK258" s="231" t="str">
        <f t="shared" si="77"/>
        <v/>
      </c>
    </row>
    <row r="259" spans="1:37" ht="25.5" customHeight="1">
      <c r="A259" s="178"/>
      <c r="B259" s="178"/>
      <c r="C259" s="222">
        <v>236</v>
      </c>
      <c r="D259" s="225"/>
      <c r="E259" s="223"/>
      <c r="F259" s="224"/>
      <c r="G259" s="343" t="s">
        <v>25</v>
      </c>
      <c r="H259" s="226" t="str">
        <f t="shared" si="67"/>
        <v/>
      </c>
      <c r="I259" s="226"/>
      <c r="J259" s="178"/>
      <c r="K259" s="178"/>
      <c r="L259" s="184"/>
      <c r="M259" s="184"/>
      <c r="N259" s="184"/>
      <c r="O259" s="184"/>
      <c r="P259" s="230" t="str">
        <f t="shared" si="78"/>
        <v/>
      </c>
      <c r="Q259" s="231" t="str">
        <f t="shared" si="79"/>
        <v/>
      </c>
      <c r="R259" s="231" t="str">
        <f t="shared" si="68"/>
        <v/>
      </c>
      <c r="S259" s="231" t="str">
        <f>IF(SUBSTITUTE(SUBSTITUTE($F259,"　","")," ","")="","",IFERROR(VLOOKUP($F259,$M$24:$M$44,1,FALSE),IFERROR(VLOOKUP(IF(AND(LEFT($F259,1)="小",NOT(SUM(COUNTIF($F259,{"*中*","*高*","*大*"})))),"小",IF(AND(LEFT($F259,1)="中",NOT(SUM(COUNTIF($F259,{"*小*","*高*","*大*"})))),"中",IF(AND(LEFT($F259,1)="高",NOT(SUM(COUNTIF($F259,{"*小*","*中*","*大*"})))),"高",IF(AND(LEFT($F259,1)="大",NOT(SUM(COUNTIF($F259,{"*小*","*中*","*高*"})))),"大","NG"))))&amp;MAX(TEXT(MID($F259,{1,2,3,4,5},{1;2;3;4;5;6;7;8;9;10;11;12;13;14;15}),"標準;;0;!0")*1),$M$24:$M$44,1,FALSE),"NG")))</f>
        <v/>
      </c>
      <c r="T259" s="231" t="str">
        <f t="shared" si="69"/>
        <v/>
      </c>
      <c r="U259" s="184">
        <f t="shared" si="70"/>
        <v>0</v>
      </c>
      <c r="V259" s="184">
        <f t="shared" si="88"/>
        <v>0</v>
      </c>
      <c r="W259" s="184">
        <f t="shared" si="80"/>
        <v>0</v>
      </c>
      <c r="X259" s="187" t="str">
        <f t="shared" si="71"/>
        <v/>
      </c>
      <c r="Y259" s="231" t="str">
        <f t="shared" si="72"/>
        <v>氏名</v>
      </c>
      <c r="Z259" s="231" t="str">
        <f t="shared" si="81"/>
        <v>・</v>
      </c>
      <c r="AA259" s="231" t="str">
        <f t="shared" si="73"/>
        <v>年齢</v>
      </c>
      <c r="AB259" s="231" t="str">
        <f t="shared" si="82"/>
        <v>・</v>
      </c>
      <c r="AC259" s="231" t="str">
        <f t="shared" si="74"/>
        <v>学年</v>
      </c>
      <c r="AD259" s="231" t="str">
        <f t="shared" si="83"/>
        <v/>
      </c>
      <c r="AE259" s="231" t="str">
        <f t="shared" si="75"/>
        <v/>
      </c>
      <c r="AF259" s="231" t="str">
        <f t="shared" si="84"/>
        <v>が未記入です。</v>
      </c>
      <c r="AG259" s="231" t="str">
        <f t="shared" si="76"/>
        <v/>
      </c>
      <c r="AH259" s="231" t="str">
        <f t="shared" si="85"/>
        <v/>
      </c>
      <c r="AI259" s="231" t="str">
        <f t="shared" si="86"/>
        <v/>
      </c>
      <c r="AJ259" s="231" t="str">
        <f t="shared" si="87"/>
        <v/>
      </c>
      <c r="AK259" s="231" t="str">
        <f t="shared" si="77"/>
        <v/>
      </c>
    </row>
    <row r="260" spans="1:37" ht="25.5" customHeight="1">
      <c r="A260" s="178"/>
      <c r="B260" s="178"/>
      <c r="C260" s="222">
        <v>237</v>
      </c>
      <c r="D260" s="225"/>
      <c r="E260" s="223"/>
      <c r="F260" s="224"/>
      <c r="G260" s="343" t="s">
        <v>25</v>
      </c>
      <c r="H260" s="226" t="str">
        <f t="shared" si="67"/>
        <v/>
      </c>
      <c r="I260" s="226"/>
      <c r="J260" s="178"/>
      <c r="K260" s="178"/>
      <c r="L260" s="184"/>
      <c r="M260" s="184"/>
      <c r="N260" s="184"/>
      <c r="O260" s="184"/>
      <c r="P260" s="230" t="str">
        <f t="shared" si="78"/>
        <v/>
      </c>
      <c r="Q260" s="231" t="str">
        <f t="shared" si="79"/>
        <v/>
      </c>
      <c r="R260" s="231" t="str">
        <f t="shared" si="68"/>
        <v/>
      </c>
      <c r="S260" s="231" t="str">
        <f>IF(SUBSTITUTE(SUBSTITUTE($F260,"　","")," ","")="","",IFERROR(VLOOKUP($F260,$M$24:$M$44,1,FALSE),IFERROR(VLOOKUP(IF(AND(LEFT($F260,1)="小",NOT(SUM(COUNTIF($F260,{"*中*","*高*","*大*"})))),"小",IF(AND(LEFT($F260,1)="中",NOT(SUM(COUNTIF($F260,{"*小*","*高*","*大*"})))),"中",IF(AND(LEFT($F260,1)="高",NOT(SUM(COUNTIF($F260,{"*小*","*中*","*大*"})))),"高",IF(AND(LEFT($F260,1)="大",NOT(SUM(COUNTIF($F260,{"*小*","*中*","*高*"})))),"大","NG"))))&amp;MAX(TEXT(MID($F260,{1,2,3,4,5},{1;2;3;4;5;6;7;8;9;10;11;12;13;14;15}),"標準;;0;!0")*1),$M$24:$M$44,1,FALSE),"NG")))</f>
        <v/>
      </c>
      <c r="T260" s="231" t="str">
        <f t="shared" si="69"/>
        <v/>
      </c>
      <c r="U260" s="184">
        <f t="shared" si="70"/>
        <v>0</v>
      </c>
      <c r="V260" s="184">
        <f t="shared" si="88"/>
        <v>0</v>
      </c>
      <c r="W260" s="184">
        <f t="shared" si="80"/>
        <v>0</v>
      </c>
      <c r="X260" s="187" t="str">
        <f t="shared" si="71"/>
        <v/>
      </c>
      <c r="Y260" s="231" t="str">
        <f t="shared" si="72"/>
        <v>氏名</v>
      </c>
      <c r="Z260" s="231" t="str">
        <f t="shared" si="81"/>
        <v>・</v>
      </c>
      <c r="AA260" s="231" t="str">
        <f t="shared" si="73"/>
        <v>年齢</v>
      </c>
      <c r="AB260" s="231" t="str">
        <f t="shared" si="82"/>
        <v>・</v>
      </c>
      <c r="AC260" s="231" t="str">
        <f t="shared" si="74"/>
        <v>学年</v>
      </c>
      <c r="AD260" s="231" t="str">
        <f t="shared" si="83"/>
        <v/>
      </c>
      <c r="AE260" s="231" t="str">
        <f t="shared" si="75"/>
        <v/>
      </c>
      <c r="AF260" s="231" t="str">
        <f t="shared" si="84"/>
        <v>が未記入です。</v>
      </c>
      <c r="AG260" s="231" t="str">
        <f t="shared" si="76"/>
        <v/>
      </c>
      <c r="AH260" s="231" t="str">
        <f t="shared" si="85"/>
        <v/>
      </c>
      <c r="AI260" s="231" t="str">
        <f t="shared" si="86"/>
        <v/>
      </c>
      <c r="AJ260" s="231" t="str">
        <f t="shared" si="87"/>
        <v/>
      </c>
      <c r="AK260" s="231" t="str">
        <f t="shared" si="77"/>
        <v/>
      </c>
    </row>
    <row r="261" spans="1:37" ht="25.5" customHeight="1">
      <c r="A261" s="178"/>
      <c r="B261" s="178"/>
      <c r="C261" s="222">
        <v>238</v>
      </c>
      <c r="D261" s="225"/>
      <c r="E261" s="223"/>
      <c r="F261" s="224"/>
      <c r="G261" s="343" t="s">
        <v>25</v>
      </c>
      <c r="H261" s="226" t="str">
        <f t="shared" si="67"/>
        <v/>
      </c>
      <c r="I261" s="226"/>
      <c r="J261" s="178"/>
      <c r="K261" s="178"/>
      <c r="L261" s="184"/>
      <c r="M261" s="184"/>
      <c r="N261" s="184"/>
      <c r="O261" s="184"/>
      <c r="P261" s="230" t="str">
        <f t="shared" si="78"/>
        <v/>
      </c>
      <c r="Q261" s="231" t="str">
        <f t="shared" si="79"/>
        <v/>
      </c>
      <c r="R261" s="231" t="str">
        <f t="shared" si="68"/>
        <v/>
      </c>
      <c r="S261" s="231" t="str">
        <f>IF(SUBSTITUTE(SUBSTITUTE($F261,"　","")," ","")="","",IFERROR(VLOOKUP($F261,$M$24:$M$44,1,FALSE),IFERROR(VLOOKUP(IF(AND(LEFT($F261,1)="小",NOT(SUM(COUNTIF($F261,{"*中*","*高*","*大*"})))),"小",IF(AND(LEFT($F261,1)="中",NOT(SUM(COUNTIF($F261,{"*小*","*高*","*大*"})))),"中",IF(AND(LEFT($F261,1)="高",NOT(SUM(COUNTIF($F261,{"*小*","*中*","*大*"})))),"高",IF(AND(LEFT($F261,1)="大",NOT(SUM(COUNTIF($F261,{"*小*","*中*","*高*"})))),"大","NG"))))&amp;MAX(TEXT(MID($F261,{1,2,3,4,5},{1;2;3;4;5;6;7;8;9;10;11;12;13;14;15}),"標準;;0;!0")*1),$M$24:$M$44,1,FALSE),"NG")))</f>
        <v/>
      </c>
      <c r="T261" s="231" t="str">
        <f t="shared" si="69"/>
        <v/>
      </c>
      <c r="U261" s="184">
        <f t="shared" si="70"/>
        <v>0</v>
      </c>
      <c r="V261" s="184">
        <f t="shared" si="88"/>
        <v>0</v>
      </c>
      <c r="W261" s="184">
        <f t="shared" si="80"/>
        <v>0</v>
      </c>
      <c r="X261" s="187" t="str">
        <f t="shared" si="71"/>
        <v/>
      </c>
      <c r="Y261" s="231" t="str">
        <f t="shared" si="72"/>
        <v>氏名</v>
      </c>
      <c r="Z261" s="231" t="str">
        <f t="shared" si="81"/>
        <v>・</v>
      </c>
      <c r="AA261" s="231" t="str">
        <f t="shared" si="73"/>
        <v>年齢</v>
      </c>
      <c r="AB261" s="231" t="str">
        <f t="shared" si="82"/>
        <v>・</v>
      </c>
      <c r="AC261" s="231" t="str">
        <f t="shared" si="74"/>
        <v>学年</v>
      </c>
      <c r="AD261" s="231" t="str">
        <f t="shared" si="83"/>
        <v/>
      </c>
      <c r="AE261" s="231" t="str">
        <f t="shared" si="75"/>
        <v/>
      </c>
      <c r="AF261" s="231" t="str">
        <f t="shared" si="84"/>
        <v>が未記入です。</v>
      </c>
      <c r="AG261" s="231" t="str">
        <f t="shared" si="76"/>
        <v/>
      </c>
      <c r="AH261" s="231" t="str">
        <f t="shared" si="85"/>
        <v/>
      </c>
      <c r="AI261" s="231" t="str">
        <f t="shared" si="86"/>
        <v/>
      </c>
      <c r="AJ261" s="231" t="str">
        <f t="shared" si="87"/>
        <v/>
      </c>
      <c r="AK261" s="231" t="str">
        <f t="shared" si="77"/>
        <v/>
      </c>
    </row>
    <row r="262" spans="1:37" ht="25.5" customHeight="1">
      <c r="A262" s="178"/>
      <c r="B262" s="178"/>
      <c r="C262" s="222">
        <v>239</v>
      </c>
      <c r="D262" s="225"/>
      <c r="E262" s="223"/>
      <c r="F262" s="224"/>
      <c r="G262" s="343" t="s">
        <v>25</v>
      </c>
      <c r="H262" s="226" t="str">
        <f t="shared" si="67"/>
        <v/>
      </c>
      <c r="I262" s="226"/>
      <c r="J262" s="178"/>
      <c r="K262" s="178"/>
      <c r="L262" s="184"/>
      <c r="M262" s="184"/>
      <c r="N262" s="184"/>
      <c r="O262" s="184"/>
      <c r="P262" s="230" t="str">
        <f t="shared" si="78"/>
        <v/>
      </c>
      <c r="Q262" s="231" t="str">
        <f t="shared" si="79"/>
        <v/>
      </c>
      <c r="R262" s="231" t="str">
        <f t="shared" si="68"/>
        <v/>
      </c>
      <c r="S262" s="231" t="str">
        <f>IF(SUBSTITUTE(SUBSTITUTE($F262,"　","")," ","")="","",IFERROR(VLOOKUP($F262,$M$24:$M$44,1,FALSE),IFERROR(VLOOKUP(IF(AND(LEFT($F262,1)="小",NOT(SUM(COUNTIF($F262,{"*中*","*高*","*大*"})))),"小",IF(AND(LEFT($F262,1)="中",NOT(SUM(COUNTIF($F262,{"*小*","*高*","*大*"})))),"中",IF(AND(LEFT($F262,1)="高",NOT(SUM(COUNTIF($F262,{"*小*","*中*","*大*"})))),"高",IF(AND(LEFT($F262,1)="大",NOT(SUM(COUNTIF($F262,{"*小*","*中*","*高*"})))),"大","NG"))))&amp;MAX(TEXT(MID($F262,{1,2,3,4,5},{1;2;3;4;5;6;7;8;9;10;11;12;13;14;15}),"標準;;0;!0")*1),$M$24:$M$44,1,FALSE),"NG")))</f>
        <v/>
      </c>
      <c r="T262" s="231" t="str">
        <f t="shared" si="69"/>
        <v/>
      </c>
      <c r="U262" s="184">
        <f t="shared" si="70"/>
        <v>0</v>
      </c>
      <c r="V262" s="184">
        <f t="shared" si="88"/>
        <v>0</v>
      </c>
      <c r="W262" s="184">
        <f t="shared" si="80"/>
        <v>0</v>
      </c>
      <c r="X262" s="187" t="str">
        <f t="shared" si="71"/>
        <v/>
      </c>
      <c r="Y262" s="231" t="str">
        <f t="shared" si="72"/>
        <v>氏名</v>
      </c>
      <c r="Z262" s="231" t="str">
        <f t="shared" si="81"/>
        <v>・</v>
      </c>
      <c r="AA262" s="231" t="str">
        <f t="shared" si="73"/>
        <v>年齢</v>
      </c>
      <c r="AB262" s="231" t="str">
        <f t="shared" si="82"/>
        <v>・</v>
      </c>
      <c r="AC262" s="231" t="str">
        <f t="shared" si="74"/>
        <v>学年</v>
      </c>
      <c r="AD262" s="231" t="str">
        <f t="shared" si="83"/>
        <v/>
      </c>
      <c r="AE262" s="231" t="str">
        <f t="shared" si="75"/>
        <v/>
      </c>
      <c r="AF262" s="231" t="str">
        <f t="shared" si="84"/>
        <v>が未記入です。</v>
      </c>
      <c r="AG262" s="231" t="str">
        <f t="shared" si="76"/>
        <v/>
      </c>
      <c r="AH262" s="231" t="str">
        <f t="shared" si="85"/>
        <v/>
      </c>
      <c r="AI262" s="231" t="str">
        <f t="shared" si="86"/>
        <v/>
      </c>
      <c r="AJ262" s="231" t="str">
        <f t="shared" si="87"/>
        <v/>
      </c>
      <c r="AK262" s="231" t="str">
        <f t="shared" si="77"/>
        <v/>
      </c>
    </row>
    <row r="263" spans="1:37" ht="25.5" customHeight="1">
      <c r="A263" s="178"/>
      <c r="B263" s="178"/>
      <c r="C263" s="222">
        <v>240</v>
      </c>
      <c r="D263" s="225"/>
      <c r="E263" s="223"/>
      <c r="F263" s="224"/>
      <c r="G263" s="343" t="s">
        <v>25</v>
      </c>
      <c r="H263" s="226" t="str">
        <f t="shared" si="67"/>
        <v/>
      </c>
      <c r="I263" s="226"/>
      <c r="J263" s="178"/>
      <c r="K263" s="178"/>
      <c r="L263" s="184"/>
      <c r="M263" s="184"/>
      <c r="N263" s="184"/>
      <c r="O263" s="184"/>
      <c r="P263" s="230" t="str">
        <f t="shared" si="78"/>
        <v/>
      </c>
      <c r="Q263" s="231" t="str">
        <f t="shared" si="79"/>
        <v/>
      </c>
      <c r="R263" s="231" t="str">
        <f t="shared" si="68"/>
        <v/>
      </c>
      <c r="S263" s="231" t="str">
        <f>IF(SUBSTITUTE(SUBSTITUTE($F263,"　","")," ","")="","",IFERROR(VLOOKUP($F263,$M$24:$M$44,1,FALSE),IFERROR(VLOOKUP(IF(AND(LEFT($F263,1)="小",NOT(SUM(COUNTIF($F263,{"*中*","*高*","*大*"})))),"小",IF(AND(LEFT($F263,1)="中",NOT(SUM(COUNTIF($F263,{"*小*","*高*","*大*"})))),"中",IF(AND(LEFT($F263,1)="高",NOT(SUM(COUNTIF($F263,{"*小*","*中*","*大*"})))),"高",IF(AND(LEFT($F263,1)="大",NOT(SUM(COUNTIF($F263,{"*小*","*中*","*高*"})))),"大","NG"))))&amp;MAX(TEXT(MID($F263,{1,2,3,4,5},{1;2;3;4;5;6;7;8;9;10;11;12;13;14;15}),"標準;;0;!0")*1),$M$24:$M$44,1,FALSE),"NG")))</f>
        <v/>
      </c>
      <c r="T263" s="231" t="str">
        <f t="shared" si="69"/>
        <v/>
      </c>
      <c r="U263" s="184">
        <f t="shared" si="70"/>
        <v>0</v>
      </c>
      <c r="V263" s="184">
        <f t="shared" si="88"/>
        <v>0</v>
      </c>
      <c r="W263" s="184">
        <f t="shared" si="80"/>
        <v>0</v>
      </c>
      <c r="X263" s="187" t="str">
        <f t="shared" si="71"/>
        <v/>
      </c>
      <c r="Y263" s="231" t="str">
        <f t="shared" si="72"/>
        <v>氏名</v>
      </c>
      <c r="Z263" s="231" t="str">
        <f t="shared" si="81"/>
        <v>・</v>
      </c>
      <c r="AA263" s="231" t="str">
        <f t="shared" si="73"/>
        <v>年齢</v>
      </c>
      <c r="AB263" s="231" t="str">
        <f t="shared" si="82"/>
        <v>・</v>
      </c>
      <c r="AC263" s="231" t="str">
        <f t="shared" si="74"/>
        <v>学年</v>
      </c>
      <c r="AD263" s="231" t="str">
        <f t="shared" si="83"/>
        <v/>
      </c>
      <c r="AE263" s="231" t="str">
        <f t="shared" si="75"/>
        <v/>
      </c>
      <c r="AF263" s="231" t="str">
        <f t="shared" si="84"/>
        <v>が未記入です。</v>
      </c>
      <c r="AG263" s="231" t="str">
        <f t="shared" si="76"/>
        <v/>
      </c>
      <c r="AH263" s="231" t="str">
        <f t="shared" si="85"/>
        <v/>
      </c>
      <c r="AI263" s="231" t="str">
        <f t="shared" si="86"/>
        <v/>
      </c>
      <c r="AJ263" s="231" t="str">
        <f t="shared" si="87"/>
        <v/>
      </c>
      <c r="AK263" s="231" t="str">
        <f t="shared" si="77"/>
        <v/>
      </c>
    </row>
    <row r="264" spans="1:37" ht="25.5" customHeight="1">
      <c r="A264" s="178"/>
      <c r="B264" s="178"/>
      <c r="C264" s="222">
        <v>241</v>
      </c>
      <c r="D264" s="225"/>
      <c r="E264" s="223"/>
      <c r="F264" s="224"/>
      <c r="G264" s="343" t="s">
        <v>25</v>
      </c>
      <c r="H264" s="226" t="str">
        <f t="shared" si="67"/>
        <v/>
      </c>
      <c r="I264" s="226"/>
      <c r="J264" s="178"/>
      <c r="K264" s="178"/>
      <c r="L264" s="184"/>
      <c r="M264" s="184"/>
      <c r="N264" s="184"/>
      <c r="O264" s="184"/>
      <c r="P264" s="230" t="str">
        <f t="shared" si="78"/>
        <v/>
      </c>
      <c r="Q264" s="231" t="str">
        <f t="shared" si="79"/>
        <v/>
      </c>
      <c r="R264" s="231" t="str">
        <f t="shared" si="68"/>
        <v/>
      </c>
      <c r="S264" s="231" t="str">
        <f>IF(SUBSTITUTE(SUBSTITUTE($F264,"　","")," ","")="","",IFERROR(VLOOKUP($F264,$M$24:$M$44,1,FALSE),IFERROR(VLOOKUP(IF(AND(LEFT($F264,1)="小",NOT(SUM(COUNTIF($F264,{"*中*","*高*","*大*"})))),"小",IF(AND(LEFT($F264,1)="中",NOT(SUM(COUNTIF($F264,{"*小*","*高*","*大*"})))),"中",IF(AND(LEFT($F264,1)="高",NOT(SUM(COUNTIF($F264,{"*小*","*中*","*大*"})))),"高",IF(AND(LEFT($F264,1)="大",NOT(SUM(COUNTIF($F264,{"*小*","*中*","*高*"})))),"大","NG"))))&amp;MAX(TEXT(MID($F264,{1,2,3,4,5},{1;2;3;4;5;6;7;8;9;10;11;12;13;14;15}),"標準;;0;!0")*1),$M$24:$M$44,1,FALSE),"NG")))</f>
        <v/>
      </c>
      <c r="T264" s="231" t="str">
        <f t="shared" si="69"/>
        <v/>
      </c>
      <c r="U264" s="184">
        <f t="shared" si="70"/>
        <v>0</v>
      </c>
      <c r="V264" s="184">
        <f t="shared" si="88"/>
        <v>0</v>
      </c>
      <c r="W264" s="184">
        <f t="shared" si="80"/>
        <v>0</v>
      </c>
      <c r="X264" s="187" t="str">
        <f t="shared" si="71"/>
        <v/>
      </c>
      <c r="Y264" s="231" t="str">
        <f t="shared" si="72"/>
        <v>氏名</v>
      </c>
      <c r="Z264" s="231" t="str">
        <f t="shared" si="81"/>
        <v>・</v>
      </c>
      <c r="AA264" s="231" t="str">
        <f t="shared" si="73"/>
        <v>年齢</v>
      </c>
      <c r="AB264" s="231" t="str">
        <f t="shared" si="82"/>
        <v>・</v>
      </c>
      <c r="AC264" s="231" t="str">
        <f t="shared" si="74"/>
        <v>学年</v>
      </c>
      <c r="AD264" s="231" t="str">
        <f t="shared" si="83"/>
        <v/>
      </c>
      <c r="AE264" s="231" t="str">
        <f t="shared" si="75"/>
        <v/>
      </c>
      <c r="AF264" s="231" t="str">
        <f t="shared" si="84"/>
        <v>が未記入です。</v>
      </c>
      <c r="AG264" s="231" t="str">
        <f t="shared" si="76"/>
        <v/>
      </c>
      <c r="AH264" s="231" t="str">
        <f t="shared" si="85"/>
        <v/>
      </c>
      <c r="AI264" s="231" t="str">
        <f t="shared" si="86"/>
        <v/>
      </c>
      <c r="AJ264" s="231" t="str">
        <f t="shared" si="87"/>
        <v/>
      </c>
      <c r="AK264" s="231" t="str">
        <f t="shared" si="77"/>
        <v/>
      </c>
    </row>
    <row r="265" spans="1:37" ht="25.5" customHeight="1">
      <c r="A265" s="178"/>
      <c r="B265" s="178"/>
      <c r="C265" s="222">
        <v>242</v>
      </c>
      <c r="D265" s="225"/>
      <c r="E265" s="223"/>
      <c r="F265" s="224"/>
      <c r="G265" s="343" t="s">
        <v>25</v>
      </c>
      <c r="H265" s="226" t="str">
        <f t="shared" si="67"/>
        <v/>
      </c>
      <c r="I265" s="226"/>
      <c r="J265" s="178"/>
      <c r="K265" s="178"/>
      <c r="L265" s="184"/>
      <c r="M265" s="184"/>
      <c r="N265" s="184"/>
      <c r="O265" s="184"/>
      <c r="P265" s="230" t="str">
        <f t="shared" si="78"/>
        <v/>
      </c>
      <c r="Q265" s="231" t="str">
        <f t="shared" si="79"/>
        <v/>
      </c>
      <c r="R265" s="231" t="str">
        <f t="shared" si="68"/>
        <v/>
      </c>
      <c r="S265" s="231" t="str">
        <f>IF(SUBSTITUTE(SUBSTITUTE($F265,"　","")," ","")="","",IFERROR(VLOOKUP($F265,$M$24:$M$44,1,FALSE),IFERROR(VLOOKUP(IF(AND(LEFT($F265,1)="小",NOT(SUM(COUNTIF($F265,{"*中*","*高*","*大*"})))),"小",IF(AND(LEFT($F265,1)="中",NOT(SUM(COUNTIF($F265,{"*小*","*高*","*大*"})))),"中",IF(AND(LEFT($F265,1)="高",NOT(SUM(COUNTIF($F265,{"*小*","*中*","*大*"})))),"高",IF(AND(LEFT($F265,1)="大",NOT(SUM(COUNTIF($F265,{"*小*","*中*","*高*"})))),"大","NG"))))&amp;MAX(TEXT(MID($F265,{1,2,3,4,5},{1;2;3;4;5;6;7;8;9;10;11;12;13;14;15}),"標準;;0;!0")*1),$M$24:$M$44,1,FALSE),"NG")))</f>
        <v/>
      </c>
      <c r="T265" s="231" t="str">
        <f t="shared" si="69"/>
        <v/>
      </c>
      <c r="U265" s="184">
        <f t="shared" si="70"/>
        <v>0</v>
      </c>
      <c r="V265" s="184">
        <f t="shared" si="88"/>
        <v>0</v>
      </c>
      <c r="W265" s="184">
        <f t="shared" si="80"/>
        <v>0</v>
      </c>
      <c r="X265" s="187" t="str">
        <f t="shared" si="71"/>
        <v/>
      </c>
      <c r="Y265" s="231" t="str">
        <f t="shared" si="72"/>
        <v>氏名</v>
      </c>
      <c r="Z265" s="231" t="str">
        <f t="shared" si="81"/>
        <v>・</v>
      </c>
      <c r="AA265" s="231" t="str">
        <f t="shared" si="73"/>
        <v>年齢</v>
      </c>
      <c r="AB265" s="231" t="str">
        <f t="shared" si="82"/>
        <v>・</v>
      </c>
      <c r="AC265" s="231" t="str">
        <f t="shared" si="74"/>
        <v>学年</v>
      </c>
      <c r="AD265" s="231" t="str">
        <f t="shared" si="83"/>
        <v/>
      </c>
      <c r="AE265" s="231" t="str">
        <f t="shared" si="75"/>
        <v/>
      </c>
      <c r="AF265" s="231" t="str">
        <f t="shared" si="84"/>
        <v>が未記入です。</v>
      </c>
      <c r="AG265" s="231" t="str">
        <f t="shared" si="76"/>
        <v/>
      </c>
      <c r="AH265" s="231" t="str">
        <f t="shared" si="85"/>
        <v/>
      </c>
      <c r="AI265" s="231" t="str">
        <f t="shared" si="86"/>
        <v/>
      </c>
      <c r="AJ265" s="231" t="str">
        <f t="shared" si="87"/>
        <v/>
      </c>
      <c r="AK265" s="231" t="str">
        <f t="shared" si="77"/>
        <v/>
      </c>
    </row>
    <row r="266" spans="1:37" ht="25.5" customHeight="1">
      <c r="A266" s="178"/>
      <c r="B266" s="178"/>
      <c r="C266" s="222">
        <v>243</v>
      </c>
      <c r="D266" s="225"/>
      <c r="E266" s="223"/>
      <c r="F266" s="224"/>
      <c r="G266" s="343" t="s">
        <v>25</v>
      </c>
      <c r="H266" s="226" t="str">
        <f t="shared" si="67"/>
        <v/>
      </c>
      <c r="I266" s="226"/>
      <c r="J266" s="178"/>
      <c r="K266" s="178"/>
      <c r="L266" s="184"/>
      <c r="M266" s="184"/>
      <c r="N266" s="184"/>
      <c r="O266" s="184"/>
      <c r="P266" s="230" t="str">
        <f t="shared" si="78"/>
        <v/>
      </c>
      <c r="Q266" s="231" t="str">
        <f t="shared" si="79"/>
        <v/>
      </c>
      <c r="R266" s="231" t="str">
        <f t="shared" si="68"/>
        <v/>
      </c>
      <c r="S266" s="231" t="str">
        <f>IF(SUBSTITUTE(SUBSTITUTE($F266,"　","")," ","")="","",IFERROR(VLOOKUP($F266,$M$24:$M$44,1,FALSE),IFERROR(VLOOKUP(IF(AND(LEFT($F266,1)="小",NOT(SUM(COUNTIF($F266,{"*中*","*高*","*大*"})))),"小",IF(AND(LEFT($F266,1)="中",NOT(SUM(COUNTIF($F266,{"*小*","*高*","*大*"})))),"中",IF(AND(LEFT($F266,1)="高",NOT(SUM(COUNTIF($F266,{"*小*","*中*","*大*"})))),"高",IF(AND(LEFT($F266,1)="大",NOT(SUM(COUNTIF($F266,{"*小*","*中*","*高*"})))),"大","NG"))))&amp;MAX(TEXT(MID($F266,{1,2,3,4,5},{1;2;3;4;5;6;7;8;9;10;11;12;13;14;15}),"標準;;0;!0")*1),$M$24:$M$44,1,FALSE),"NG")))</f>
        <v/>
      </c>
      <c r="T266" s="231" t="str">
        <f t="shared" si="69"/>
        <v/>
      </c>
      <c r="U266" s="184">
        <f t="shared" si="70"/>
        <v>0</v>
      </c>
      <c r="V266" s="184">
        <f t="shared" si="88"/>
        <v>0</v>
      </c>
      <c r="W266" s="184">
        <f t="shared" si="80"/>
        <v>0</v>
      </c>
      <c r="X266" s="187" t="str">
        <f t="shared" si="71"/>
        <v/>
      </c>
      <c r="Y266" s="231" t="str">
        <f t="shared" si="72"/>
        <v>氏名</v>
      </c>
      <c r="Z266" s="231" t="str">
        <f t="shared" si="81"/>
        <v>・</v>
      </c>
      <c r="AA266" s="231" t="str">
        <f t="shared" si="73"/>
        <v>年齢</v>
      </c>
      <c r="AB266" s="231" t="str">
        <f t="shared" si="82"/>
        <v>・</v>
      </c>
      <c r="AC266" s="231" t="str">
        <f t="shared" si="74"/>
        <v>学年</v>
      </c>
      <c r="AD266" s="231" t="str">
        <f t="shared" si="83"/>
        <v/>
      </c>
      <c r="AE266" s="231" t="str">
        <f t="shared" si="75"/>
        <v/>
      </c>
      <c r="AF266" s="231" t="str">
        <f t="shared" si="84"/>
        <v>が未記入です。</v>
      </c>
      <c r="AG266" s="231" t="str">
        <f t="shared" si="76"/>
        <v/>
      </c>
      <c r="AH266" s="231" t="str">
        <f t="shared" si="85"/>
        <v/>
      </c>
      <c r="AI266" s="231" t="str">
        <f t="shared" si="86"/>
        <v/>
      </c>
      <c r="AJ266" s="231" t="str">
        <f t="shared" si="87"/>
        <v/>
      </c>
      <c r="AK266" s="231" t="str">
        <f t="shared" si="77"/>
        <v/>
      </c>
    </row>
    <row r="267" spans="1:37" ht="25.5" customHeight="1">
      <c r="A267" s="178"/>
      <c r="B267" s="178"/>
      <c r="C267" s="222">
        <v>244</v>
      </c>
      <c r="D267" s="225"/>
      <c r="E267" s="223"/>
      <c r="F267" s="224"/>
      <c r="G267" s="343" t="s">
        <v>25</v>
      </c>
      <c r="H267" s="226" t="str">
        <f t="shared" si="67"/>
        <v/>
      </c>
      <c r="I267" s="226"/>
      <c r="J267" s="178"/>
      <c r="K267" s="178"/>
      <c r="L267" s="184"/>
      <c r="M267" s="184"/>
      <c r="N267" s="184"/>
      <c r="O267" s="184"/>
      <c r="P267" s="230" t="str">
        <f t="shared" si="78"/>
        <v/>
      </c>
      <c r="Q267" s="231" t="str">
        <f t="shared" si="79"/>
        <v/>
      </c>
      <c r="R267" s="231" t="str">
        <f t="shared" si="68"/>
        <v/>
      </c>
      <c r="S267" s="231" t="str">
        <f>IF(SUBSTITUTE(SUBSTITUTE($F267,"　","")," ","")="","",IFERROR(VLOOKUP($F267,$M$24:$M$44,1,FALSE),IFERROR(VLOOKUP(IF(AND(LEFT($F267,1)="小",NOT(SUM(COUNTIF($F267,{"*中*","*高*","*大*"})))),"小",IF(AND(LEFT($F267,1)="中",NOT(SUM(COUNTIF($F267,{"*小*","*高*","*大*"})))),"中",IF(AND(LEFT($F267,1)="高",NOT(SUM(COUNTIF($F267,{"*小*","*中*","*大*"})))),"高",IF(AND(LEFT($F267,1)="大",NOT(SUM(COUNTIF($F267,{"*小*","*中*","*高*"})))),"大","NG"))))&amp;MAX(TEXT(MID($F267,{1,2,3,4,5},{1;2;3;4;5;6;7;8;9;10;11;12;13;14;15}),"標準;;0;!0")*1),$M$24:$M$44,1,FALSE),"NG")))</f>
        <v/>
      </c>
      <c r="T267" s="231" t="str">
        <f t="shared" si="69"/>
        <v/>
      </c>
      <c r="U267" s="184">
        <f t="shared" si="70"/>
        <v>0</v>
      </c>
      <c r="V267" s="184">
        <f t="shared" si="88"/>
        <v>0</v>
      </c>
      <c r="W267" s="184">
        <f t="shared" si="80"/>
        <v>0</v>
      </c>
      <c r="X267" s="187" t="str">
        <f t="shared" si="71"/>
        <v/>
      </c>
      <c r="Y267" s="231" t="str">
        <f t="shared" si="72"/>
        <v>氏名</v>
      </c>
      <c r="Z267" s="231" t="str">
        <f t="shared" si="81"/>
        <v>・</v>
      </c>
      <c r="AA267" s="231" t="str">
        <f t="shared" si="73"/>
        <v>年齢</v>
      </c>
      <c r="AB267" s="231" t="str">
        <f t="shared" si="82"/>
        <v>・</v>
      </c>
      <c r="AC267" s="231" t="str">
        <f t="shared" si="74"/>
        <v>学年</v>
      </c>
      <c r="AD267" s="231" t="str">
        <f t="shared" si="83"/>
        <v/>
      </c>
      <c r="AE267" s="231" t="str">
        <f t="shared" si="75"/>
        <v/>
      </c>
      <c r="AF267" s="231" t="str">
        <f t="shared" si="84"/>
        <v>が未記入です。</v>
      </c>
      <c r="AG267" s="231" t="str">
        <f t="shared" si="76"/>
        <v/>
      </c>
      <c r="AH267" s="231" t="str">
        <f t="shared" si="85"/>
        <v/>
      </c>
      <c r="AI267" s="231" t="str">
        <f t="shared" si="86"/>
        <v/>
      </c>
      <c r="AJ267" s="231" t="str">
        <f t="shared" si="87"/>
        <v/>
      </c>
      <c r="AK267" s="231" t="str">
        <f t="shared" si="77"/>
        <v/>
      </c>
    </row>
    <row r="268" spans="1:37" ht="25.5" customHeight="1">
      <c r="A268" s="178"/>
      <c r="B268" s="178"/>
      <c r="C268" s="222">
        <v>245</v>
      </c>
      <c r="D268" s="225"/>
      <c r="E268" s="223"/>
      <c r="F268" s="224"/>
      <c r="G268" s="343" t="s">
        <v>25</v>
      </c>
      <c r="H268" s="226" t="str">
        <f t="shared" si="67"/>
        <v/>
      </c>
      <c r="I268" s="226"/>
      <c r="J268" s="178"/>
      <c r="K268" s="178"/>
      <c r="L268" s="184"/>
      <c r="M268" s="184"/>
      <c r="N268" s="184"/>
      <c r="O268" s="184"/>
      <c r="P268" s="230" t="str">
        <f t="shared" si="78"/>
        <v/>
      </c>
      <c r="Q268" s="231" t="str">
        <f t="shared" si="79"/>
        <v/>
      </c>
      <c r="R268" s="231" t="str">
        <f t="shared" si="68"/>
        <v/>
      </c>
      <c r="S268" s="231" t="str">
        <f>IF(SUBSTITUTE(SUBSTITUTE($F268,"　","")," ","")="","",IFERROR(VLOOKUP($F268,$M$24:$M$44,1,FALSE),IFERROR(VLOOKUP(IF(AND(LEFT($F268,1)="小",NOT(SUM(COUNTIF($F268,{"*中*","*高*","*大*"})))),"小",IF(AND(LEFT($F268,1)="中",NOT(SUM(COUNTIF($F268,{"*小*","*高*","*大*"})))),"中",IF(AND(LEFT($F268,1)="高",NOT(SUM(COUNTIF($F268,{"*小*","*中*","*大*"})))),"高",IF(AND(LEFT($F268,1)="大",NOT(SUM(COUNTIF($F268,{"*小*","*中*","*高*"})))),"大","NG"))))&amp;MAX(TEXT(MID($F268,{1,2,3,4,5},{1;2;3;4;5;6;7;8;9;10;11;12;13;14;15}),"標準;;0;!0")*1),$M$24:$M$44,1,FALSE),"NG")))</f>
        <v/>
      </c>
      <c r="T268" s="231" t="str">
        <f t="shared" si="69"/>
        <v/>
      </c>
      <c r="U268" s="184">
        <f t="shared" si="70"/>
        <v>0</v>
      </c>
      <c r="V268" s="184">
        <f t="shared" si="88"/>
        <v>0</v>
      </c>
      <c r="W268" s="184">
        <f t="shared" si="80"/>
        <v>0</v>
      </c>
      <c r="X268" s="187" t="str">
        <f t="shared" si="71"/>
        <v/>
      </c>
      <c r="Y268" s="231" t="str">
        <f t="shared" si="72"/>
        <v>氏名</v>
      </c>
      <c r="Z268" s="231" t="str">
        <f t="shared" si="81"/>
        <v>・</v>
      </c>
      <c r="AA268" s="231" t="str">
        <f t="shared" si="73"/>
        <v>年齢</v>
      </c>
      <c r="AB268" s="231" t="str">
        <f t="shared" si="82"/>
        <v>・</v>
      </c>
      <c r="AC268" s="231" t="str">
        <f t="shared" si="74"/>
        <v>学年</v>
      </c>
      <c r="AD268" s="231" t="str">
        <f t="shared" si="83"/>
        <v/>
      </c>
      <c r="AE268" s="231" t="str">
        <f t="shared" si="75"/>
        <v/>
      </c>
      <c r="AF268" s="231" t="str">
        <f t="shared" si="84"/>
        <v>が未記入です。</v>
      </c>
      <c r="AG268" s="231" t="str">
        <f t="shared" si="76"/>
        <v/>
      </c>
      <c r="AH268" s="231" t="str">
        <f t="shared" si="85"/>
        <v/>
      </c>
      <c r="AI268" s="231" t="str">
        <f t="shared" si="86"/>
        <v/>
      </c>
      <c r="AJ268" s="231" t="str">
        <f t="shared" si="87"/>
        <v/>
      </c>
      <c r="AK268" s="231" t="str">
        <f t="shared" si="77"/>
        <v/>
      </c>
    </row>
    <row r="269" spans="1:37" ht="25.5" customHeight="1">
      <c r="A269" s="178"/>
      <c r="B269" s="178"/>
      <c r="C269" s="222">
        <v>246</v>
      </c>
      <c r="D269" s="225"/>
      <c r="E269" s="223"/>
      <c r="F269" s="224"/>
      <c r="G269" s="343" t="s">
        <v>25</v>
      </c>
      <c r="H269" s="226" t="str">
        <f t="shared" si="67"/>
        <v/>
      </c>
      <c r="I269" s="226"/>
      <c r="J269" s="178"/>
      <c r="K269" s="178"/>
      <c r="L269" s="184"/>
      <c r="M269" s="189" t="s">
        <v>456</v>
      </c>
      <c r="N269" s="189"/>
      <c r="O269" s="184"/>
      <c r="P269" s="230" t="str">
        <f t="shared" si="78"/>
        <v/>
      </c>
      <c r="Q269" s="231" t="str">
        <f t="shared" si="79"/>
        <v/>
      </c>
      <c r="R269" s="231" t="str">
        <f t="shared" si="68"/>
        <v/>
      </c>
      <c r="S269" s="231" t="str">
        <f>IF(SUBSTITUTE(SUBSTITUTE($F269,"　","")," ","")="","",IFERROR(VLOOKUP($F269,$M$24:$M$44,1,FALSE),IFERROR(VLOOKUP(IF(AND(LEFT($F269,1)="小",NOT(SUM(COUNTIF($F269,{"*中*","*高*","*大*"})))),"小",IF(AND(LEFT($F269,1)="中",NOT(SUM(COUNTIF($F269,{"*小*","*高*","*大*"})))),"中",IF(AND(LEFT($F269,1)="高",NOT(SUM(COUNTIF($F269,{"*小*","*中*","*大*"})))),"高",IF(AND(LEFT($F269,1)="大",NOT(SUM(COUNTIF($F269,{"*小*","*中*","*高*"})))),"大","NG"))))&amp;MAX(TEXT(MID($F269,{1,2,3,4,5},{1;2;3;4;5;6;7;8;9;10;11;12;13;14;15}),"標準;;0;!0")*1),$M$24:$M$44,1,FALSE),"NG")))</f>
        <v/>
      </c>
      <c r="T269" s="231" t="str">
        <f t="shared" si="69"/>
        <v/>
      </c>
      <c r="U269" s="184">
        <f t="shared" si="70"/>
        <v>0</v>
      </c>
      <c r="V269" s="184">
        <f t="shared" si="88"/>
        <v>0</v>
      </c>
      <c r="W269" s="184">
        <f t="shared" si="80"/>
        <v>0</v>
      </c>
      <c r="X269" s="187" t="str">
        <f t="shared" si="71"/>
        <v/>
      </c>
      <c r="Y269" s="231" t="str">
        <f t="shared" si="72"/>
        <v>氏名</v>
      </c>
      <c r="Z269" s="231" t="str">
        <f t="shared" si="81"/>
        <v>・</v>
      </c>
      <c r="AA269" s="231" t="str">
        <f t="shared" si="73"/>
        <v>年齢</v>
      </c>
      <c r="AB269" s="231" t="str">
        <f t="shared" si="82"/>
        <v>・</v>
      </c>
      <c r="AC269" s="231" t="str">
        <f t="shared" si="74"/>
        <v>学年</v>
      </c>
      <c r="AD269" s="231" t="str">
        <f t="shared" si="83"/>
        <v/>
      </c>
      <c r="AE269" s="231" t="str">
        <f t="shared" si="75"/>
        <v/>
      </c>
      <c r="AF269" s="231" t="str">
        <f t="shared" si="84"/>
        <v>が未記入です。</v>
      </c>
      <c r="AG269" s="231" t="str">
        <f t="shared" si="76"/>
        <v/>
      </c>
      <c r="AH269" s="231" t="str">
        <f t="shared" si="85"/>
        <v/>
      </c>
      <c r="AI269" s="231" t="str">
        <f t="shared" si="86"/>
        <v/>
      </c>
      <c r="AJ269" s="231" t="str">
        <f t="shared" si="87"/>
        <v/>
      </c>
      <c r="AK269" s="231" t="str">
        <f t="shared" si="77"/>
        <v/>
      </c>
    </row>
    <row r="270" spans="1:37" ht="25.5" customHeight="1">
      <c r="A270" s="178"/>
      <c r="B270" s="178"/>
      <c r="C270" s="222">
        <v>247</v>
      </c>
      <c r="D270" s="225"/>
      <c r="E270" s="223"/>
      <c r="F270" s="224"/>
      <c r="G270" s="343" t="s">
        <v>25</v>
      </c>
      <c r="H270" s="226" t="str">
        <f t="shared" si="67"/>
        <v/>
      </c>
      <c r="I270" s="226"/>
      <c r="J270" s="178"/>
      <c r="K270" s="178"/>
      <c r="L270" s="184"/>
      <c r="M270" s="228" t="s">
        <v>457</v>
      </c>
      <c r="N270" s="236">
        <f>IF(AND(N4&lt;&gt;0,N271=0,N273&gt;0),0,1)</f>
        <v>1</v>
      </c>
      <c r="O270" s="184"/>
      <c r="P270" s="230" t="str">
        <f t="shared" si="78"/>
        <v/>
      </c>
      <c r="Q270" s="231" t="str">
        <f t="shared" si="79"/>
        <v/>
      </c>
      <c r="R270" s="231" t="str">
        <f t="shared" si="68"/>
        <v/>
      </c>
      <c r="S270" s="231" t="str">
        <f>IF(SUBSTITUTE(SUBSTITUTE($F270,"　","")," ","")="","",IFERROR(VLOOKUP($F270,$M$24:$M$44,1,FALSE),IFERROR(VLOOKUP(IF(AND(LEFT($F270,1)="小",NOT(SUM(COUNTIF($F270,{"*中*","*高*","*大*"})))),"小",IF(AND(LEFT($F270,1)="中",NOT(SUM(COUNTIF($F270,{"*小*","*高*","*大*"})))),"中",IF(AND(LEFT($F270,1)="高",NOT(SUM(COUNTIF($F270,{"*小*","*中*","*大*"})))),"高",IF(AND(LEFT($F270,1)="大",NOT(SUM(COUNTIF($F270,{"*小*","*中*","*高*"})))),"大","NG"))))&amp;MAX(TEXT(MID($F270,{1,2,3,4,5},{1;2;3;4;5;6;7;8;9;10;11;12;13;14;15}),"標準;;0;!0")*1),$M$24:$M$44,1,FALSE),"NG")))</f>
        <v/>
      </c>
      <c r="T270" s="231" t="str">
        <f t="shared" si="69"/>
        <v/>
      </c>
      <c r="U270" s="184">
        <f t="shared" si="70"/>
        <v>0</v>
      </c>
      <c r="V270" s="184">
        <f t="shared" si="88"/>
        <v>0</v>
      </c>
      <c r="W270" s="184">
        <f t="shared" si="80"/>
        <v>0</v>
      </c>
      <c r="X270" s="187" t="str">
        <f t="shared" si="71"/>
        <v/>
      </c>
      <c r="Y270" s="231" t="str">
        <f t="shared" si="72"/>
        <v>氏名</v>
      </c>
      <c r="Z270" s="231" t="str">
        <f t="shared" si="81"/>
        <v>・</v>
      </c>
      <c r="AA270" s="231" t="str">
        <f t="shared" si="73"/>
        <v>年齢</v>
      </c>
      <c r="AB270" s="231" t="str">
        <f t="shared" si="82"/>
        <v>・</v>
      </c>
      <c r="AC270" s="231" t="str">
        <f t="shared" si="74"/>
        <v>学年</v>
      </c>
      <c r="AD270" s="231" t="str">
        <f t="shared" si="83"/>
        <v/>
      </c>
      <c r="AE270" s="231" t="str">
        <f t="shared" si="75"/>
        <v/>
      </c>
      <c r="AF270" s="231" t="str">
        <f t="shared" si="84"/>
        <v>が未記入です。</v>
      </c>
      <c r="AG270" s="231" t="str">
        <f t="shared" si="76"/>
        <v/>
      </c>
      <c r="AH270" s="231" t="str">
        <f t="shared" si="85"/>
        <v/>
      </c>
      <c r="AI270" s="231" t="str">
        <f t="shared" si="86"/>
        <v/>
      </c>
      <c r="AJ270" s="231" t="str">
        <f t="shared" si="87"/>
        <v/>
      </c>
      <c r="AK270" s="231" t="str">
        <f t="shared" si="77"/>
        <v/>
      </c>
    </row>
    <row r="271" spans="1:37" ht="25.5" customHeight="1">
      <c r="A271" s="178"/>
      <c r="B271" s="178"/>
      <c r="C271" s="222">
        <v>248</v>
      </c>
      <c r="D271" s="225"/>
      <c r="E271" s="223"/>
      <c r="F271" s="224"/>
      <c r="G271" s="343" t="s">
        <v>25</v>
      </c>
      <c r="H271" s="226" t="str">
        <f t="shared" si="67"/>
        <v/>
      </c>
      <c r="I271" s="226"/>
      <c r="J271" s="178"/>
      <c r="K271" s="178"/>
      <c r="L271" s="184"/>
      <c r="M271" s="228" t="s">
        <v>458</v>
      </c>
      <c r="N271" s="228">
        <f>SUM($V$24:$W$273)</f>
        <v>0</v>
      </c>
      <c r="O271" s="184"/>
      <c r="P271" s="230" t="str">
        <f t="shared" si="78"/>
        <v/>
      </c>
      <c r="Q271" s="231" t="str">
        <f t="shared" si="79"/>
        <v/>
      </c>
      <c r="R271" s="231" t="str">
        <f t="shared" si="68"/>
        <v/>
      </c>
      <c r="S271" s="231" t="str">
        <f>IF(SUBSTITUTE(SUBSTITUTE($F271,"　","")," ","")="","",IFERROR(VLOOKUP($F271,$M$24:$M$44,1,FALSE),IFERROR(VLOOKUP(IF(AND(LEFT($F271,1)="小",NOT(SUM(COUNTIF($F271,{"*中*","*高*","*大*"})))),"小",IF(AND(LEFT($F271,1)="中",NOT(SUM(COUNTIF($F271,{"*小*","*高*","*大*"})))),"中",IF(AND(LEFT($F271,1)="高",NOT(SUM(COUNTIF($F271,{"*小*","*中*","*大*"})))),"高",IF(AND(LEFT($F271,1)="大",NOT(SUM(COUNTIF($F271,{"*小*","*中*","*高*"})))),"大","NG"))))&amp;MAX(TEXT(MID($F271,{1,2,3,4,5},{1;2;3;4;5;6;7;8;9;10;11;12;13;14;15}),"標準;;0;!0")*1),$M$24:$M$44,1,FALSE),"NG")))</f>
        <v/>
      </c>
      <c r="T271" s="231" t="str">
        <f t="shared" si="69"/>
        <v/>
      </c>
      <c r="U271" s="184">
        <f t="shared" si="70"/>
        <v>0</v>
      </c>
      <c r="V271" s="184">
        <f t="shared" si="88"/>
        <v>0</v>
      </c>
      <c r="W271" s="184">
        <f t="shared" si="80"/>
        <v>0</v>
      </c>
      <c r="X271" s="187" t="str">
        <f t="shared" si="71"/>
        <v/>
      </c>
      <c r="Y271" s="231" t="str">
        <f t="shared" si="72"/>
        <v>氏名</v>
      </c>
      <c r="Z271" s="231" t="str">
        <f t="shared" si="81"/>
        <v>・</v>
      </c>
      <c r="AA271" s="231" t="str">
        <f t="shared" si="73"/>
        <v>年齢</v>
      </c>
      <c r="AB271" s="231" t="str">
        <f t="shared" si="82"/>
        <v>・</v>
      </c>
      <c r="AC271" s="231" t="str">
        <f t="shared" si="74"/>
        <v>学年</v>
      </c>
      <c r="AD271" s="231" t="str">
        <f t="shared" si="83"/>
        <v/>
      </c>
      <c r="AE271" s="231" t="str">
        <f t="shared" si="75"/>
        <v/>
      </c>
      <c r="AF271" s="231" t="str">
        <f t="shared" si="84"/>
        <v>が未記入です。</v>
      </c>
      <c r="AG271" s="231" t="str">
        <f t="shared" si="76"/>
        <v/>
      </c>
      <c r="AH271" s="231" t="str">
        <f t="shared" si="85"/>
        <v/>
      </c>
      <c r="AI271" s="231" t="str">
        <f t="shared" si="86"/>
        <v/>
      </c>
      <c r="AJ271" s="231" t="str">
        <f t="shared" si="87"/>
        <v/>
      </c>
      <c r="AK271" s="231" t="str">
        <f t="shared" si="77"/>
        <v/>
      </c>
    </row>
    <row r="272" spans="1:37" ht="25.5" customHeight="1">
      <c r="A272" s="178"/>
      <c r="B272" s="178"/>
      <c r="C272" s="222">
        <v>249</v>
      </c>
      <c r="D272" s="225"/>
      <c r="E272" s="223"/>
      <c r="F272" s="224"/>
      <c r="G272" s="343" t="s">
        <v>25</v>
      </c>
      <c r="H272" s="226" t="str">
        <f t="shared" si="67"/>
        <v/>
      </c>
      <c r="I272" s="226"/>
      <c r="J272" s="178"/>
      <c r="K272" s="178"/>
      <c r="M272" s="228" t="s">
        <v>463</v>
      </c>
      <c r="N272" s="228"/>
      <c r="O272" s="184"/>
      <c r="P272" s="230" t="str">
        <f t="shared" si="78"/>
        <v/>
      </c>
      <c r="Q272" s="231" t="str">
        <f t="shared" si="79"/>
        <v/>
      </c>
      <c r="R272" s="231" t="str">
        <f t="shared" si="68"/>
        <v/>
      </c>
      <c r="S272" s="231" t="str">
        <f>IF(SUBSTITUTE(SUBSTITUTE($F272,"　","")," ","")="","",IFERROR(VLOOKUP($F272,$M$24:$M$44,1,FALSE),IFERROR(VLOOKUP(IF(AND(LEFT($F272,1)="小",NOT(SUM(COUNTIF($F272,{"*中*","*高*","*大*"})))),"小",IF(AND(LEFT($F272,1)="中",NOT(SUM(COUNTIF($F272,{"*小*","*高*","*大*"})))),"中",IF(AND(LEFT($F272,1)="高",NOT(SUM(COUNTIF($F272,{"*小*","*中*","*大*"})))),"高",IF(AND(LEFT($F272,1)="大",NOT(SUM(COUNTIF($F272,{"*小*","*中*","*高*"})))),"大","NG"))))&amp;MAX(TEXT(MID($F272,{1,2,3,4,5},{1;2;3;4;5;6;7;8;9;10;11;12;13;14;15}),"標準;;0;!0")*1),$M$24:$M$44,1,FALSE),"NG")))</f>
        <v/>
      </c>
      <c r="T272" s="231" t="str">
        <f t="shared" si="69"/>
        <v/>
      </c>
      <c r="U272" s="184">
        <f t="shared" si="70"/>
        <v>0</v>
      </c>
      <c r="V272" s="184">
        <f t="shared" si="88"/>
        <v>0</v>
      </c>
      <c r="W272" s="184">
        <f t="shared" si="80"/>
        <v>0</v>
      </c>
      <c r="X272" s="187" t="str">
        <f t="shared" si="71"/>
        <v/>
      </c>
      <c r="Y272" s="231" t="str">
        <f t="shared" si="72"/>
        <v>氏名</v>
      </c>
      <c r="Z272" s="231" t="str">
        <f t="shared" si="81"/>
        <v>・</v>
      </c>
      <c r="AA272" s="231" t="str">
        <f t="shared" si="73"/>
        <v>年齢</v>
      </c>
      <c r="AB272" s="231" t="str">
        <f t="shared" si="82"/>
        <v>・</v>
      </c>
      <c r="AC272" s="231" t="str">
        <f t="shared" si="74"/>
        <v>学年</v>
      </c>
      <c r="AD272" s="231" t="str">
        <f t="shared" si="83"/>
        <v/>
      </c>
      <c r="AE272" s="231" t="str">
        <f t="shared" si="75"/>
        <v/>
      </c>
      <c r="AF272" s="231" t="str">
        <f t="shared" si="84"/>
        <v>が未記入です。</v>
      </c>
      <c r="AG272" s="231" t="str">
        <f t="shared" si="76"/>
        <v/>
      </c>
      <c r="AH272" s="231" t="str">
        <f t="shared" si="85"/>
        <v/>
      </c>
      <c r="AI272" s="231" t="str">
        <f t="shared" si="86"/>
        <v/>
      </c>
      <c r="AJ272" s="231" t="str">
        <f t="shared" si="87"/>
        <v/>
      </c>
      <c r="AK272" s="231" t="str">
        <f t="shared" si="77"/>
        <v/>
      </c>
    </row>
    <row r="273" spans="1:37" ht="25.5" customHeight="1">
      <c r="A273" s="178"/>
      <c r="B273" s="178"/>
      <c r="C273" s="222">
        <v>250</v>
      </c>
      <c r="D273" s="225"/>
      <c r="E273" s="223"/>
      <c r="F273" s="224"/>
      <c r="G273" s="343" t="s">
        <v>25</v>
      </c>
      <c r="H273" s="226" t="str">
        <f t="shared" si="67"/>
        <v/>
      </c>
      <c r="I273" s="226"/>
      <c r="J273" s="178"/>
      <c r="K273" s="178"/>
      <c r="M273" s="228" t="s">
        <v>459</v>
      </c>
      <c r="N273" s="228">
        <f>SUM($U$24:$U$273)</f>
        <v>0</v>
      </c>
      <c r="O273" s="184"/>
      <c r="P273" s="230" t="str">
        <f t="shared" si="78"/>
        <v/>
      </c>
      <c r="Q273" s="231" t="str">
        <f t="shared" si="79"/>
        <v/>
      </c>
      <c r="R273" s="231" t="str">
        <f t="shared" si="68"/>
        <v/>
      </c>
      <c r="S273" s="231" t="str">
        <f>IF(SUBSTITUTE(SUBSTITUTE($F273,"　","")," ","")="","",IFERROR(VLOOKUP($F273,$M$24:$M$44,1,FALSE),IFERROR(VLOOKUP(IF(AND(LEFT($F273,1)="小",NOT(SUM(COUNTIF($F273,{"*中*","*高*","*大*"})))),"小",IF(AND(LEFT($F273,1)="中",NOT(SUM(COUNTIF($F273,{"*小*","*高*","*大*"})))),"中",IF(AND(LEFT($F273,1)="高",NOT(SUM(COUNTIF($F273,{"*小*","*中*","*大*"})))),"高",IF(AND(LEFT($F273,1)="大",NOT(SUM(COUNTIF($F273,{"*小*","*中*","*高*"})))),"大","NG"))))&amp;MAX(TEXT(MID($F273,{1,2,3,4,5},{1;2;3;4;5;6;7;8;9;10;11;12;13;14;15}),"標準;;0;!0")*1),$M$24:$M$44,1,FALSE),"NG")))</f>
        <v/>
      </c>
      <c r="T273" s="231" t="str">
        <f t="shared" si="69"/>
        <v/>
      </c>
      <c r="U273" s="184">
        <f t="shared" si="70"/>
        <v>0</v>
      </c>
      <c r="V273" s="184">
        <f t="shared" si="88"/>
        <v>0</v>
      </c>
      <c r="W273" s="184">
        <f t="shared" si="80"/>
        <v>0</v>
      </c>
      <c r="X273" s="187" t="str">
        <f t="shared" si="71"/>
        <v/>
      </c>
      <c r="Y273" s="231" t="str">
        <f t="shared" si="72"/>
        <v>氏名</v>
      </c>
      <c r="Z273" s="231" t="str">
        <f t="shared" si="81"/>
        <v>・</v>
      </c>
      <c r="AA273" s="231" t="str">
        <f t="shared" si="73"/>
        <v>年齢</v>
      </c>
      <c r="AB273" s="231" t="str">
        <f t="shared" si="82"/>
        <v>・</v>
      </c>
      <c r="AC273" s="231" t="str">
        <f t="shared" si="74"/>
        <v>学年</v>
      </c>
      <c r="AD273" s="231" t="str">
        <f t="shared" si="83"/>
        <v/>
      </c>
      <c r="AE273" s="231" t="str">
        <f t="shared" si="75"/>
        <v/>
      </c>
      <c r="AF273" s="231" t="str">
        <f t="shared" si="84"/>
        <v>が未記入です。</v>
      </c>
      <c r="AG273" s="231" t="str">
        <f t="shared" si="76"/>
        <v/>
      </c>
      <c r="AH273" s="231" t="str">
        <f t="shared" si="85"/>
        <v/>
      </c>
      <c r="AI273" s="231" t="str">
        <f t="shared" si="86"/>
        <v/>
      </c>
      <c r="AJ273" s="231" t="str">
        <f t="shared" si="87"/>
        <v/>
      </c>
      <c r="AK273" s="231" t="str">
        <f t="shared" si="77"/>
        <v/>
      </c>
    </row>
    <row r="274" spans="1:37" ht="9" customHeight="1" thickBot="1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</row>
    <row r="275" spans="1:37" ht="27" customHeight="1" thickBot="1">
      <c r="A275" s="178"/>
      <c r="B275" s="178" t="s">
        <v>460</v>
      </c>
      <c r="C275" s="178"/>
      <c r="D275" s="178"/>
      <c r="E275" s="363">
        <f>N273</f>
        <v>0</v>
      </c>
      <c r="F275" s="364"/>
      <c r="G275" s="178" t="s">
        <v>461</v>
      </c>
      <c r="H275" s="196"/>
      <c r="I275" s="178"/>
      <c r="J275" s="178"/>
      <c r="K275" s="178"/>
      <c r="L275" s="191"/>
      <c r="M275" s="191"/>
      <c r="N275" s="191"/>
      <c r="O275" s="191"/>
      <c r="P275" s="191"/>
      <c r="Q275" s="191"/>
      <c r="R275" s="191"/>
      <c r="S275" s="184"/>
      <c r="T275" s="184"/>
      <c r="U275" s="184"/>
      <c r="V275" s="184"/>
    </row>
    <row r="276" spans="1:37" ht="9" customHeight="1">
      <c r="A276" s="178"/>
      <c r="B276" s="178"/>
      <c r="C276" s="178"/>
      <c r="D276" s="178"/>
      <c r="E276" s="178"/>
      <c r="F276" s="178"/>
      <c r="G276" s="178"/>
      <c r="H276" s="196"/>
      <c r="I276" s="178"/>
      <c r="J276" s="178"/>
      <c r="K276" s="178"/>
      <c r="L276" s="191"/>
      <c r="M276" s="191"/>
      <c r="N276" s="191"/>
      <c r="O276" s="191"/>
      <c r="P276" s="191"/>
      <c r="Q276" s="191"/>
      <c r="R276" s="191"/>
      <c r="S276" s="184"/>
      <c r="T276" s="184"/>
      <c r="U276" s="184"/>
      <c r="V276" s="184"/>
    </row>
    <row r="277" spans="1:37" ht="27" hidden="1" customHeight="1" thickBot="1">
      <c r="A277" s="178"/>
      <c r="B277" s="178" t="s">
        <v>466</v>
      </c>
      <c r="C277" s="178"/>
      <c r="D277" s="178"/>
      <c r="E277" s="363">
        <f>'2．団体調査シート'!D10</f>
        <v>0</v>
      </c>
      <c r="F277" s="364"/>
      <c r="G277" s="178" t="s">
        <v>461</v>
      </c>
      <c r="H277" s="245" t="str">
        <f>IF(N272=0,"",M277)</f>
        <v/>
      </c>
      <c r="I277" s="178"/>
      <c r="J277" s="178"/>
      <c r="K277" s="178"/>
      <c r="L277" s="191"/>
      <c r="M277" s="187" t="s">
        <v>465</v>
      </c>
      <c r="N277" s="191"/>
      <c r="O277" s="191"/>
      <c r="P277" s="191"/>
      <c r="Q277" s="191"/>
      <c r="R277" s="191"/>
      <c r="S277" s="184"/>
      <c r="T277" s="184"/>
      <c r="U277" s="184"/>
      <c r="V277" s="184"/>
    </row>
    <row r="278" spans="1:37" ht="9" customHeight="1">
      <c r="A278" s="178"/>
      <c r="B278" s="178"/>
      <c r="C278" s="178"/>
      <c r="D278" s="178"/>
      <c r="E278" s="178"/>
      <c r="F278" s="178"/>
      <c r="G278" s="178"/>
      <c r="H278" s="196"/>
      <c r="I278" s="178"/>
      <c r="J278" s="178"/>
      <c r="K278" s="178"/>
      <c r="L278" s="191"/>
      <c r="M278" s="191"/>
      <c r="N278" s="191"/>
      <c r="O278" s="191"/>
      <c r="P278" s="191"/>
      <c r="Q278" s="191"/>
      <c r="R278" s="191"/>
      <c r="S278" s="184"/>
      <c r="T278" s="184"/>
      <c r="U278" s="184"/>
      <c r="V278" s="184"/>
    </row>
    <row r="279" spans="1:37" ht="36" customHeight="1">
      <c r="A279" s="178"/>
      <c r="B279" s="243" t="str">
        <f>IF(AND(SUM(N271:N272)=0,N273&gt;1),M279,IF(N271&lt;&gt;0,N279,O279))</f>
        <v>※リストに不備があります。リストを訂正してください。</v>
      </c>
      <c r="C279" s="178"/>
      <c r="D279" s="178"/>
      <c r="E279" s="178"/>
      <c r="F279" s="178"/>
      <c r="G279" s="178"/>
      <c r="H279" s="196"/>
      <c r="I279" s="178"/>
      <c r="J279" s="178"/>
      <c r="K279" s="178"/>
      <c r="L279" s="191"/>
      <c r="M279" s="187" t="s">
        <v>489</v>
      </c>
      <c r="N279" s="187" t="s">
        <v>490</v>
      </c>
      <c r="O279" s="187" t="s">
        <v>491</v>
      </c>
      <c r="P279" s="191"/>
      <c r="Q279" s="191"/>
      <c r="R279" s="191"/>
      <c r="S279" s="184"/>
      <c r="T279" s="184"/>
      <c r="U279" s="184"/>
      <c r="V279" s="184"/>
    </row>
    <row r="280" spans="1:37" ht="9" customHeight="1">
      <c r="A280" s="178"/>
      <c r="B280" s="178"/>
      <c r="C280" s="178"/>
      <c r="D280" s="178"/>
      <c r="E280" s="178"/>
      <c r="F280" s="178"/>
      <c r="G280" s="178"/>
      <c r="H280" s="196"/>
      <c r="I280" s="178"/>
      <c r="J280" s="178"/>
      <c r="K280" s="178"/>
      <c r="L280" s="191"/>
      <c r="M280" s="191"/>
      <c r="N280" s="191"/>
      <c r="O280" s="191"/>
      <c r="P280" s="191"/>
      <c r="Q280" s="191"/>
      <c r="R280" s="191"/>
      <c r="S280" s="184"/>
      <c r="T280" s="184"/>
      <c r="U280" s="184"/>
      <c r="V280" s="184"/>
    </row>
    <row r="281" spans="1:37" ht="14.25" hidden="1" customHeight="1"/>
    <row r="282" spans="1:37" ht="14.25" hidden="1" customHeight="1"/>
    <row r="283" spans="1:37" ht="14.25" hidden="1" customHeight="1"/>
    <row r="284" spans="1:37" ht="14.25" hidden="1" customHeight="1"/>
    <row r="285" spans="1:37" ht="14.25" hidden="1" customHeight="1"/>
    <row r="286" spans="1:37" ht="14.25" hidden="1" customHeight="1"/>
    <row r="287" spans="1:37" ht="14.25" hidden="1" customHeight="1"/>
    <row r="288" spans="1:37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  <row r="318" ht="14.25" hidden="1" customHeight="1"/>
    <row r="319" ht="14.25" hidden="1" customHeight="1"/>
    <row r="320" ht="14.25" hidden="1" customHeight="1"/>
    <row r="321" ht="14.25" hidden="1" customHeight="1"/>
    <row r="322" ht="14.25" hidden="1" customHeight="1"/>
    <row r="323" ht="14.25" hidden="1" customHeight="1"/>
    <row r="324" ht="14.25" hidden="1" customHeight="1"/>
    <row r="325" ht="14.25" hidden="1" customHeight="1"/>
    <row r="326" ht="14.25" hidden="1" customHeight="1"/>
    <row r="327" ht="14.25" hidden="1" customHeight="1"/>
    <row r="328" ht="14.25" hidden="1" customHeight="1"/>
    <row r="329" ht="14.25" hidden="1" customHeight="1"/>
    <row r="330" ht="14.25" hidden="1" customHeight="1"/>
    <row r="331" ht="14.25" hidden="1" customHeight="1"/>
    <row r="332" ht="14.25" hidden="1" customHeight="1"/>
    <row r="333" ht="14.25" hidden="1" customHeight="1"/>
    <row r="334" ht="14.25" hidden="1" customHeight="1"/>
    <row r="335" ht="14.25" hidden="1" customHeight="1"/>
    <row r="336" ht="14.25" hidden="1" customHeight="1"/>
    <row r="337" ht="14.25" hidden="1" customHeight="1"/>
    <row r="338" ht="14.25" hidden="1" customHeight="1"/>
    <row r="339" ht="14.25" hidden="1" customHeight="1"/>
    <row r="340" ht="14.25" hidden="1" customHeight="1"/>
    <row r="341" ht="14.25" hidden="1" customHeight="1"/>
    <row r="342" ht="14.25" hidden="1" customHeight="1"/>
    <row r="343" ht="14.25" hidden="1" customHeight="1"/>
    <row r="344" ht="14.25" hidden="1" customHeight="1"/>
    <row r="345" ht="14.25" hidden="1" customHeight="1"/>
    <row r="346" ht="14.25" hidden="1" customHeight="1"/>
    <row r="347" ht="14.25" hidden="1" customHeight="1"/>
    <row r="348" ht="14.25" hidden="1" customHeight="1"/>
    <row r="349" ht="14.25" hidden="1" customHeight="1"/>
    <row r="350" ht="14.25" hidden="1" customHeight="1"/>
    <row r="351" ht="14.25" hidden="1" customHeight="1"/>
    <row r="352" ht="14.25" hidden="1" customHeight="1"/>
    <row r="353" ht="14.25" hidden="1" customHeight="1"/>
    <row r="354" ht="14.25" hidden="1" customHeight="1"/>
    <row r="355" ht="14.25" hidden="1" customHeight="1"/>
    <row r="356" ht="14.25" hidden="1" customHeight="1"/>
    <row r="357" ht="14.25" hidden="1" customHeight="1"/>
    <row r="358" ht="14.25" hidden="1" customHeight="1"/>
    <row r="359" ht="14.25" hidden="1" customHeight="1"/>
    <row r="360" ht="14.25" hidden="1" customHeight="1"/>
    <row r="361" ht="14.25" hidden="1" customHeight="1"/>
    <row r="362" ht="14.25" hidden="1" customHeight="1"/>
    <row r="363" ht="14.25" hidden="1" customHeight="1"/>
    <row r="364" ht="14.25" hidden="1" customHeight="1"/>
    <row r="365" ht="14.25" hidden="1" customHeight="1"/>
    <row r="366" ht="14.25" hidden="1" customHeight="1"/>
    <row r="367" ht="14.25" hidden="1" customHeight="1"/>
    <row r="368" ht="14.25" hidden="1" customHeight="1"/>
    <row r="369" ht="14.25" hidden="1" customHeight="1"/>
    <row r="370" ht="14.25" hidden="1" customHeight="1"/>
    <row r="371" ht="14.25" hidden="1" customHeight="1"/>
    <row r="372" ht="14.25" hidden="1" customHeight="1"/>
    <row r="373" ht="14.25" hidden="1" customHeight="1"/>
    <row r="374" ht="14.25" hidden="1" customHeight="1"/>
    <row r="375" ht="14.25" hidden="1" customHeight="1"/>
    <row r="376" ht="14.25" hidden="1" customHeight="1"/>
    <row r="377" ht="14.25" hidden="1" customHeight="1"/>
    <row r="378" ht="14.25" hidden="1" customHeight="1"/>
    <row r="379" ht="14.25" hidden="1" customHeight="1"/>
    <row r="380" ht="14.25" hidden="1" customHeight="1"/>
    <row r="381" ht="14.25" hidden="1" customHeight="1"/>
    <row r="382" ht="14.25" hidden="1" customHeight="1"/>
    <row r="383" ht="14.25" hidden="1" customHeight="1"/>
    <row r="384" ht="14.25" hidden="1" customHeight="1"/>
    <row r="385" ht="14.25" hidden="1" customHeight="1"/>
    <row r="386" ht="14.25" hidden="1" customHeight="1"/>
    <row r="387" ht="14.25" hidden="1" customHeight="1"/>
    <row r="388" ht="14.25" hidden="1" customHeight="1"/>
    <row r="389" ht="14.25" hidden="1" customHeight="1"/>
    <row r="390" ht="14.25" hidden="1" customHeight="1"/>
    <row r="391" ht="14.25" hidden="1" customHeight="1"/>
    <row r="392" ht="14.25" hidden="1" customHeight="1"/>
    <row r="393" ht="14.25" hidden="1" customHeight="1"/>
    <row r="394" ht="14.25" hidden="1" customHeight="1"/>
    <row r="395" ht="14.25" hidden="1" customHeight="1"/>
    <row r="396" ht="14.25" hidden="1" customHeight="1"/>
    <row r="397" ht="14.25" hidden="1" customHeight="1"/>
    <row r="398" ht="14.25" hidden="1" customHeight="1"/>
    <row r="399" ht="14.25" hidden="1" customHeight="1"/>
    <row r="400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 ht="14.25" hidden="1" customHeight="1"/>
    <row r="407" ht="14.25" hidden="1" customHeight="1"/>
    <row r="408" ht="14.25" hidden="1" customHeight="1"/>
    <row r="409" ht="14.25" hidden="1" customHeight="1"/>
    <row r="410" ht="14.25" hidden="1" customHeight="1"/>
    <row r="411" ht="14.25" hidden="1" customHeight="1"/>
    <row r="412" ht="14.25" hidden="1" customHeight="1"/>
    <row r="413" ht="14.25" hidden="1" customHeight="1"/>
    <row r="414" ht="14.25" hidden="1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  <row r="480" ht="14.25" hidden="1" customHeight="1"/>
    <row r="481" ht="14.25" hidden="1" customHeight="1"/>
    <row r="482" ht="14.25" hidden="1" customHeight="1"/>
    <row r="483" ht="14.25" hidden="1" customHeight="1"/>
    <row r="484" ht="14.25" hidden="1" customHeight="1"/>
    <row r="485" ht="14.25" hidden="1" customHeight="1"/>
    <row r="486" ht="14.25" hidden="1" customHeight="1"/>
    <row r="487" ht="14.25" hidden="1" customHeight="1"/>
    <row r="488" ht="14.25" hidden="1" customHeight="1"/>
    <row r="489" ht="14.25" hidden="1" customHeight="1"/>
    <row r="490" ht="14.25" hidden="1" customHeight="1"/>
    <row r="491" ht="14.25" hidden="1" customHeight="1"/>
    <row r="492" ht="14.25" hidden="1" customHeight="1"/>
    <row r="493" ht="14.25" hidden="1" customHeight="1"/>
    <row r="494" ht="14.25" hidden="1" customHeight="1"/>
    <row r="495" ht="14.25" hidden="1" customHeight="1"/>
    <row r="496" ht="14.25" hidden="1" customHeight="1"/>
    <row r="497" ht="14.25" hidden="1" customHeight="1"/>
    <row r="498" ht="14.25" hidden="1" customHeight="1"/>
    <row r="499" ht="14.25" hidden="1" customHeight="1"/>
    <row r="500" ht="14.25" hidden="1" customHeight="1"/>
    <row r="501" ht="14.25" hidden="1" customHeight="1"/>
    <row r="502" ht="14.25" hidden="1" customHeight="1"/>
    <row r="503" ht="14.25" hidden="1" customHeight="1"/>
    <row r="504" ht="14.25" hidden="1" customHeight="1"/>
    <row r="505" ht="14.25" hidden="1" customHeight="1"/>
    <row r="506" ht="14.25" hidden="1" customHeight="1"/>
    <row r="507" ht="14.25" hidden="1" customHeight="1"/>
    <row r="508" ht="14.25" hidden="1" customHeight="1"/>
    <row r="509" ht="14.25" hidden="1" customHeight="1"/>
    <row r="510" ht="14.25" hidden="1" customHeight="1"/>
    <row r="511" ht="14.25" hidden="1" customHeight="1"/>
    <row r="512" ht="14.25" hidden="1" customHeight="1"/>
    <row r="513" ht="14.25" hidden="1" customHeight="1"/>
    <row r="514" ht="14.25" hidden="1" customHeight="1"/>
    <row r="515" ht="14.25" hidden="1" customHeight="1"/>
    <row r="516" ht="14.25" hidden="1" customHeight="1"/>
    <row r="517" ht="14.25" hidden="1" customHeight="1"/>
    <row r="518" ht="14.25" hidden="1" customHeight="1"/>
    <row r="519" ht="14.25" hidden="1" customHeight="1"/>
    <row r="520" ht="14.25" hidden="1" customHeight="1"/>
    <row r="521" ht="14.25" hidden="1" customHeight="1"/>
    <row r="522" ht="14.25" hidden="1" customHeight="1"/>
    <row r="523" ht="14.25" hidden="1" customHeight="1"/>
    <row r="524" ht="14.25" hidden="1" customHeight="1"/>
    <row r="525" ht="14.25" hidden="1" customHeight="1"/>
    <row r="526" ht="14.25" hidden="1" customHeight="1"/>
    <row r="527" ht="14.25" hidden="1" customHeight="1"/>
    <row r="528" ht="14.25" hidden="1" customHeight="1"/>
    <row r="529" ht="14.25" hidden="1" customHeight="1"/>
    <row r="530" ht="14.25" hidden="1" customHeight="1"/>
    <row r="531" ht="14.25" hidden="1" customHeight="1"/>
    <row r="532" ht="14.25" hidden="1" customHeight="1"/>
    <row r="533" ht="14.25" hidden="1" customHeight="1"/>
    <row r="534" ht="14.25" hidden="1" customHeight="1"/>
    <row r="535" ht="14.25" hidden="1" customHeight="1"/>
    <row r="536" ht="14.25" hidden="1" customHeight="1"/>
    <row r="537" ht="14.25" hidden="1" customHeight="1"/>
    <row r="538" ht="14.25" hidden="1" customHeight="1"/>
    <row r="539" ht="14.25" hidden="1" customHeight="1"/>
    <row r="540" ht="14.25" hidden="1" customHeight="1"/>
    <row r="541" ht="14.25" hidden="1" customHeight="1"/>
    <row r="542" ht="14.25" hidden="1" customHeight="1"/>
    <row r="543" ht="14.25" hidden="1" customHeight="1"/>
    <row r="544" ht="14.25" hidden="1" customHeight="1"/>
    <row r="545" ht="14.25" hidden="1" customHeight="1"/>
    <row r="546" ht="14.25" hidden="1" customHeight="1"/>
    <row r="547" ht="14.25" hidden="1" customHeight="1"/>
    <row r="548" ht="14.25" hidden="1" customHeight="1"/>
    <row r="549" ht="14.25" hidden="1" customHeight="1"/>
    <row r="550" ht="14.25" hidden="1" customHeight="1"/>
    <row r="551" ht="14.25" hidden="1" customHeight="1"/>
    <row r="552" ht="14.25" hidden="1" customHeight="1"/>
    <row r="553" ht="14.25" hidden="1" customHeight="1"/>
    <row r="554" ht="14.25" hidden="1" customHeight="1"/>
    <row r="555" ht="14.25" hidden="1" customHeight="1"/>
    <row r="556" ht="14.25" hidden="1" customHeight="1"/>
    <row r="557" ht="14.25" hidden="1" customHeight="1"/>
    <row r="558" ht="14.25" hidden="1" customHeight="1"/>
    <row r="559" ht="14.25" hidden="1" customHeight="1"/>
    <row r="560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  <row r="573" ht="14.25" hidden="1" customHeight="1"/>
    <row r="574" ht="14.25" hidden="1" customHeight="1"/>
    <row r="575" ht="14.25" hidden="1" customHeight="1"/>
    <row r="576" ht="14.25" hidden="1" customHeight="1"/>
    <row r="577" ht="14.25" hidden="1" customHeight="1"/>
    <row r="578" ht="14.25" hidden="1" customHeight="1"/>
    <row r="579" ht="14.25" hidden="1" customHeight="1"/>
    <row r="580" ht="14.25" hidden="1" customHeight="1"/>
    <row r="581" ht="14.25" hidden="1" customHeight="1"/>
    <row r="582" ht="14.25" hidden="1" customHeight="1"/>
    <row r="583" ht="14.25" hidden="1" customHeight="1"/>
    <row r="584" ht="14.25" hidden="1" customHeight="1"/>
    <row r="585" ht="14.25" hidden="1" customHeight="1"/>
    <row r="586" ht="14.25" hidden="1" customHeight="1"/>
    <row r="587" ht="14.25" hidden="1" customHeight="1"/>
    <row r="588" ht="14.25" hidden="1" customHeight="1"/>
    <row r="589" ht="14.25" hidden="1" customHeight="1"/>
    <row r="590" ht="14.25" hidden="1" customHeight="1"/>
    <row r="591" ht="14.25" hidden="1" customHeight="1"/>
    <row r="592" ht="14.25" hidden="1" customHeight="1"/>
    <row r="593" ht="14.25" hidden="1" customHeight="1"/>
    <row r="594" ht="14.25" hidden="1" customHeight="1"/>
    <row r="595" ht="14.25" hidden="1" customHeight="1"/>
    <row r="596" ht="14.25" hidden="1" customHeight="1"/>
    <row r="597" ht="14.25" hidden="1" customHeight="1"/>
    <row r="598" ht="14.25" hidden="1" customHeight="1"/>
    <row r="599" ht="14.25" hidden="1" customHeight="1"/>
    <row r="600" ht="14.25" hidden="1" customHeight="1"/>
    <row r="601" ht="14.25" hidden="1" customHeight="1"/>
    <row r="602" ht="14.25" hidden="1" customHeight="1"/>
    <row r="603" ht="14.25" hidden="1" customHeight="1"/>
    <row r="604" ht="14.25" hidden="1" customHeight="1"/>
    <row r="605" ht="14.25" hidden="1" customHeight="1"/>
    <row r="606" ht="14.25" hidden="1" customHeight="1"/>
    <row r="607" ht="14.25" hidden="1" customHeight="1"/>
    <row r="608" ht="14.25" hidden="1" customHeight="1"/>
    <row r="609" ht="14.25" hidden="1" customHeight="1"/>
    <row r="610" ht="14.25" hidden="1" customHeight="1"/>
    <row r="611" ht="14.25" hidden="1" customHeight="1"/>
    <row r="612" ht="14.25" hidden="1" customHeight="1"/>
    <row r="613" ht="14.25" hidden="1" customHeight="1"/>
    <row r="614" ht="14.25" hidden="1" customHeight="1"/>
    <row r="615" ht="14.25" hidden="1" customHeight="1"/>
    <row r="616" ht="14.25" hidden="1" customHeight="1"/>
    <row r="617" ht="14.25" hidden="1" customHeight="1"/>
    <row r="618" ht="14.25" hidden="1" customHeight="1"/>
    <row r="619" ht="14.25" hidden="1" customHeight="1"/>
    <row r="620" ht="14.25" hidden="1" customHeight="1"/>
    <row r="621" ht="14.25" hidden="1" customHeight="1"/>
    <row r="622" ht="14.25" hidden="1" customHeight="1"/>
    <row r="623" ht="14.25" hidden="1" customHeight="1"/>
    <row r="624" ht="14.25" hidden="1" customHeight="1"/>
    <row r="625" ht="14.25" hidden="1" customHeight="1"/>
    <row r="626" ht="14.25" hidden="1" customHeight="1"/>
    <row r="627" ht="14.25" hidden="1" customHeight="1"/>
    <row r="628" ht="14.25" hidden="1" customHeight="1"/>
    <row r="629" ht="14.25" hidden="1" customHeight="1"/>
    <row r="630" ht="14.25" hidden="1" customHeight="1"/>
    <row r="631" ht="14.25" hidden="1" customHeight="1"/>
    <row r="632" ht="14.25" hidden="1" customHeight="1"/>
    <row r="633" ht="14.25" hidden="1" customHeight="1"/>
    <row r="634" ht="14.25" hidden="1" customHeight="1"/>
    <row r="635" ht="14.25" hidden="1" customHeight="1"/>
    <row r="636" ht="14.25" hidden="1" customHeight="1"/>
    <row r="637" ht="14.25" hidden="1" customHeight="1"/>
    <row r="638" ht="14.25" hidden="1" customHeight="1"/>
    <row r="639" ht="14.25" hidden="1" customHeight="1"/>
    <row r="640" ht="14.25" hidden="1" customHeight="1"/>
    <row r="641" ht="14.25" hidden="1" customHeight="1"/>
    <row r="642" ht="14.25" hidden="1" customHeight="1"/>
    <row r="643" ht="14.25" hidden="1" customHeight="1"/>
    <row r="644" ht="14.25" hidden="1" customHeight="1"/>
    <row r="645" ht="14.25" hidden="1" customHeight="1"/>
    <row r="646" ht="14.25" hidden="1" customHeight="1"/>
    <row r="647" ht="14.25" hidden="1" customHeight="1"/>
    <row r="648" ht="14.25" hidden="1" customHeight="1"/>
    <row r="649" ht="14.25" hidden="1" customHeight="1"/>
    <row r="650" ht="14.25" hidden="1" customHeight="1"/>
    <row r="651" ht="14.25" hidden="1" customHeight="1"/>
    <row r="652" ht="14.25" hidden="1" customHeight="1"/>
    <row r="653" ht="14.25" hidden="1" customHeight="1"/>
    <row r="654" ht="14.25" hidden="1" customHeight="1"/>
    <row r="655" ht="14.25" hidden="1" customHeight="1"/>
    <row r="656" ht="14.25" hidden="1" customHeight="1"/>
    <row r="657" ht="14.25" hidden="1" customHeight="1"/>
    <row r="658" ht="14.25" hidden="1" customHeight="1"/>
    <row r="659" ht="14.25" hidden="1" customHeight="1"/>
    <row r="660" ht="14.25" hidden="1" customHeight="1"/>
    <row r="661" ht="14.25" hidden="1" customHeight="1"/>
    <row r="662" ht="14.25" hidden="1" customHeight="1"/>
    <row r="663" ht="14.25" hidden="1" customHeight="1"/>
    <row r="664" ht="14.25" hidden="1" customHeight="1"/>
    <row r="665" ht="14.25" hidden="1" customHeight="1"/>
    <row r="666" ht="14.25" hidden="1" customHeight="1"/>
    <row r="667" ht="14.25" hidden="1" customHeight="1"/>
    <row r="668" ht="14.25" hidden="1" customHeight="1"/>
    <row r="669" ht="14.25" hidden="1" customHeight="1"/>
    <row r="670" ht="14.25" hidden="1" customHeight="1"/>
    <row r="671" ht="14.25" hidden="1" customHeight="1"/>
    <row r="672" ht="14.25" hidden="1" customHeight="1"/>
    <row r="673" ht="14.25" hidden="1" customHeight="1"/>
    <row r="674" ht="14.25" hidden="1" customHeight="1"/>
    <row r="675" ht="14.25" hidden="1" customHeight="1"/>
    <row r="676" ht="14.25" hidden="1" customHeight="1"/>
    <row r="677" ht="14.25" hidden="1" customHeight="1"/>
    <row r="678" ht="14.25" hidden="1" customHeight="1"/>
    <row r="679" ht="14.25" hidden="1" customHeight="1"/>
    <row r="680" ht="14.25" hidden="1" customHeight="1"/>
    <row r="681" ht="14.25" hidden="1" customHeight="1"/>
    <row r="682" ht="14.25" hidden="1" customHeight="1"/>
    <row r="683" ht="14.25" hidden="1" customHeight="1"/>
    <row r="684" ht="14.25" hidden="1" customHeight="1"/>
    <row r="685" ht="14.25" hidden="1" customHeight="1"/>
    <row r="686" ht="14.25" hidden="1" customHeight="1"/>
    <row r="687" ht="14.25" hidden="1" customHeight="1"/>
    <row r="688" ht="14.25" hidden="1" customHeight="1"/>
    <row r="689" ht="14.25" hidden="1" customHeight="1"/>
    <row r="690" ht="14.25" hidden="1" customHeight="1"/>
    <row r="691" ht="14.25" hidden="1" customHeight="1"/>
    <row r="692" ht="14.25" hidden="1" customHeight="1"/>
    <row r="693" ht="14.25" hidden="1" customHeight="1"/>
    <row r="694" ht="14.25" hidden="1" customHeight="1"/>
    <row r="695" ht="14.25" hidden="1" customHeight="1"/>
    <row r="696" ht="14.25" hidden="1" customHeight="1"/>
    <row r="697" ht="14.25" hidden="1" customHeight="1"/>
    <row r="698" ht="14.25" hidden="1" customHeight="1"/>
    <row r="699" ht="14.25" hidden="1" customHeight="1"/>
    <row r="700" ht="14.25" hidden="1" customHeight="1"/>
    <row r="701" ht="14.25" hidden="1" customHeight="1"/>
    <row r="702" ht="14.25" hidden="1" customHeight="1"/>
    <row r="703" ht="14.25" hidden="1" customHeight="1"/>
    <row r="704" ht="14.25" hidden="1" customHeight="1"/>
    <row r="705" ht="14.25" hidden="1" customHeight="1"/>
    <row r="706" ht="14.25" hidden="1" customHeight="1"/>
    <row r="707" ht="14.25" hidden="1" customHeight="1"/>
    <row r="708" ht="14.25" hidden="1" customHeight="1"/>
    <row r="709" ht="14.25" hidden="1" customHeight="1"/>
    <row r="710" ht="14.25" hidden="1" customHeight="1"/>
    <row r="711" ht="14.25" hidden="1" customHeight="1"/>
    <row r="712" ht="14.25" hidden="1" customHeight="1"/>
    <row r="713" ht="14.25" hidden="1" customHeight="1"/>
    <row r="714" ht="14.25" hidden="1" customHeight="1"/>
    <row r="715" ht="14.25" hidden="1" customHeight="1"/>
    <row r="716" ht="14.25" hidden="1" customHeight="1"/>
    <row r="717" ht="14.25" hidden="1" customHeight="1"/>
    <row r="718" ht="14.25" hidden="1" customHeight="1"/>
    <row r="719" ht="14.25" hidden="1" customHeight="1"/>
    <row r="720" ht="14.25" hidden="1" customHeight="1"/>
    <row r="721" ht="14.25" hidden="1" customHeight="1"/>
    <row r="722" ht="14.25" hidden="1" customHeight="1"/>
    <row r="723" ht="14.25" hidden="1" customHeight="1"/>
    <row r="724" ht="14.25" hidden="1" customHeight="1"/>
    <row r="725" ht="14.25" hidden="1" customHeight="1"/>
    <row r="726" ht="14.25" hidden="1" customHeight="1"/>
    <row r="727" ht="14.25" hidden="1" customHeight="1"/>
    <row r="728" ht="14.25" hidden="1" customHeight="1"/>
    <row r="729" ht="14.25" hidden="1" customHeight="1"/>
    <row r="730" ht="14.25" hidden="1" customHeight="1"/>
    <row r="731" ht="14.25" hidden="1" customHeight="1"/>
    <row r="732" ht="14.25" hidden="1" customHeight="1"/>
    <row r="733" ht="14.25" hidden="1" customHeight="1"/>
    <row r="734" ht="14.25" hidden="1" customHeight="1"/>
    <row r="735" ht="14.25" hidden="1" customHeight="1"/>
    <row r="736" ht="14.25" hidden="1" customHeight="1"/>
    <row r="737" ht="14.25" hidden="1" customHeight="1"/>
    <row r="738" ht="14.25" hidden="1" customHeight="1"/>
    <row r="739" ht="14.25" hidden="1" customHeight="1"/>
    <row r="740" ht="14.25" hidden="1" customHeight="1"/>
    <row r="741" ht="14.25" hidden="1" customHeight="1"/>
    <row r="742" ht="14.25" hidden="1" customHeight="1"/>
    <row r="743" ht="14.25" hidden="1" customHeight="1"/>
    <row r="744" ht="14.25" hidden="1" customHeight="1"/>
    <row r="745" ht="14.25" hidden="1" customHeight="1"/>
    <row r="746" ht="14.25" hidden="1" customHeight="1"/>
    <row r="747" ht="14.25" hidden="1" customHeight="1"/>
    <row r="748" ht="14.25" hidden="1" customHeight="1"/>
    <row r="749" ht="14.25" hidden="1" customHeight="1"/>
    <row r="750" ht="14.25" hidden="1" customHeight="1"/>
    <row r="751" ht="14.25" hidden="1" customHeight="1"/>
    <row r="752" ht="14.25" hidden="1" customHeight="1"/>
    <row r="753" ht="14.25" hidden="1" customHeight="1"/>
    <row r="754" ht="14.25" hidden="1" customHeight="1"/>
    <row r="755" ht="14.25" hidden="1" customHeight="1"/>
    <row r="756" ht="14.25" hidden="1" customHeight="1"/>
    <row r="757" ht="14.25" hidden="1" customHeight="1"/>
    <row r="758" ht="14.25" hidden="1" customHeight="1"/>
    <row r="759" ht="14.25" hidden="1" customHeight="1"/>
    <row r="760" ht="14.25" hidden="1" customHeight="1"/>
    <row r="761" ht="14.25" hidden="1" customHeight="1"/>
    <row r="762" ht="14.25" hidden="1" customHeight="1"/>
    <row r="763" ht="14.25" hidden="1" customHeight="1"/>
    <row r="764" ht="14.25" hidden="1" customHeight="1"/>
    <row r="765" ht="14.25" hidden="1" customHeight="1"/>
    <row r="766" ht="14.25" hidden="1" customHeight="1"/>
    <row r="767" ht="14.25" hidden="1" customHeight="1"/>
    <row r="768" ht="14.25" hidden="1" customHeight="1"/>
    <row r="769" ht="14.25" hidden="1" customHeight="1"/>
    <row r="770" ht="14.25" hidden="1" customHeight="1"/>
    <row r="771" ht="14.25" hidden="1" customHeight="1"/>
    <row r="772" ht="14.25" hidden="1" customHeight="1"/>
    <row r="773" ht="14.25" hidden="1" customHeight="1"/>
    <row r="774" ht="14.25" hidden="1" customHeight="1"/>
    <row r="775" ht="14.25" hidden="1" customHeight="1"/>
    <row r="776" ht="14.25" hidden="1" customHeight="1"/>
    <row r="777" ht="14.25" hidden="1" customHeight="1"/>
    <row r="778" ht="14.25" hidden="1" customHeight="1"/>
    <row r="779" ht="14.25" hidden="1" customHeight="1"/>
    <row r="780" ht="14.25" hidden="1" customHeight="1"/>
    <row r="781" ht="14.25" hidden="1" customHeight="1"/>
    <row r="782" ht="14.25" hidden="1" customHeight="1"/>
    <row r="783" ht="14.25" hidden="1" customHeight="1"/>
    <row r="784" ht="14.25" hidden="1" customHeight="1"/>
    <row r="785" ht="14.25" hidden="1" customHeight="1"/>
    <row r="786" ht="14.25" hidden="1" customHeight="1"/>
    <row r="787" ht="14.25" hidden="1" customHeight="1"/>
    <row r="788" ht="14.25" hidden="1" customHeight="1"/>
    <row r="789" ht="14.25" hidden="1" customHeight="1"/>
    <row r="790" ht="14.25" hidden="1" customHeight="1"/>
    <row r="791" ht="14.25" hidden="1" customHeight="1"/>
    <row r="792" ht="14.25" hidden="1" customHeight="1"/>
    <row r="793" ht="14.25" hidden="1" customHeight="1"/>
    <row r="794" ht="14.25" hidden="1" customHeight="1"/>
    <row r="795" ht="14.25" hidden="1" customHeight="1"/>
    <row r="796" ht="14.25" hidden="1" customHeight="1"/>
    <row r="797" ht="14.25" hidden="1" customHeight="1"/>
    <row r="798" ht="14.25" hidden="1" customHeight="1"/>
    <row r="799" ht="14.25" hidden="1" customHeight="1"/>
    <row r="800" ht="14.25" hidden="1" customHeight="1"/>
    <row r="801" ht="14.25" hidden="1" customHeight="1"/>
    <row r="802" ht="14.25" hidden="1" customHeight="1"/>
    <row r="803" ht="14.25" hidden="1" customHeight="1"/>
    <row r="804" ht="14.25" hidden="1" customHeight="1"/>
    <row r="805" ht="14.25" hidden="1" customHeight="1"/>
    <row r="806" ht="14.25" hidden="1" customHeight="1"/>
    <row r="807" ht="14.25" hidden="1" customHeight="1"/>
    <row r="808" ht="14.25" hidden="1" customHeight="1"/>
    <row r="809" ht="14.25" hidden="1" customHeight="1"/>
    <row r="810" ht="14.25" hidden="1" customHeight="1"/>
    <row r="811" ht="14.25" hidden="1" customHeight="1"/>
    <row r="812" ht="14.25" hidden="1" customHeight="1"/>
    <row r="813" ht="14.25" hidden="1" customHeight="1"/>
    <row r="814" ht="14.25" hidden="1" customHeight="1"/>
    <row r="815" ht="14.25" hidden="1" customHeight="1"/>
    <row r="816" ht="14.25" hidden="1" customHeight="1"/>
    <row r="817" ht="14.25" hidden="1" customHeight="1"/>
    <row r="818" ht="14.25" hidden="1" customHeight="1"/>
    <row r="819" ht="14.25" hidden="1" customHeight="1"/>
    <row r="820" ht="14.25" hidden="1" customHeight="1"/>
    <row r="821" ht="14.25" hidden="1" customHeight="1"/>
    <row r="822" ht="14.25" hidden="1" customHeight="1"/>
    <row r="823" ht="14.25" hidden="1" customHeight="1"/>
    <row r="824" ht="14.25" hidden="1" customHeight="1"/>
    <row r="825" ht="14.25" hidden="1" customHeight="1"/>
    <row r="826" ht="14.25" hidden="1" customHeight="1"/>
    <row r="827" ht="14.25" hidden="1" customHeight="1"/>
    <row r="828" ht="14.25" hidden="1" customHeight="1"/>
    <row r="829" ht="14.25" hidden="1" customHeight="1"/>
    <row r="830" ht="14.25" hidden="1" customHeight="1"/>
    <row r="831" ht="14.25" hidden="1" customHeight="1"/>
    <row r="832" ht="14.25" hidden="1" customHeight="1"/>
    <row r="833" ht="14.25" hidden="1" customHeight="1"/>
    <row r="834" ht="14.25" hidden="1" customHeight="1"/>
    <row r="835" ht="14.25" hidden="1" customHeight="1"/>
    <row r="836" ht="14.25" hidden="1" customHeight="1"/>
    <row r="837" ht="14.25" hidden="1" customHeight="1"/>
    <row r="838" ht="14.25" hidden="1" customHeight="1"/>
    <row r="839" ht="14.25" hidden="1" customHeight="1"/>
    <row r="840" ht="14.25" hidden="1" customHeight="1"/>
    <row r="841" ht="14.25" hidden="1" customHeight="1"/>
    <row r="842" ht="14.25" hidden="1" customHeight="1"/>
    <row r="843" ht="14.25" hidden="1" customHeight="1"/>
    <row r="844" ht="14.25" hidden="1" customHeight="1"/>
    <row r="845" ht="14.25" hidden="1" customHeight="1"/>
    <row r="846" ht="14.25" hidden="1" customHeight="1"/>
    <row r="847" ht="14.25" hidden="1" customHeight="1"/>
    <row r="848" ht="14.25" hidden="1" customHeight="1"/>
    <row r="849" ht="14.25" hidden="1" customHeight="1"/>
    <row r="850" ht="14.25" hidden="1" customHeight="1"/>
    <row r="851" ht="14.25" hidden="1" customHeight="1"/>
    <row r="852" ht="14.25" hidden="1" customHeight="1"/>
    <row r="853" ht="14.25" hidden="1" customHeight="1"/>
    <row r="854" ht="14.25" hidden="1" customHeight="1"/>
    <row r="855" ht="14.25" hidden="1" customHeight="1"/>
    <row r="856" ht="14.25" hidden="1" customHeight="1"/>
    <row r="857" ht="14.25" hidden="1" customHeight="1"/>
    <row r="858" ht="14.25" hidden="1" customHeight="1"/>
    <row r="859" ht="14.25" hidden="1" customHeight="1"/>
    <row r="860" ht="14.25" hidden="1" customHeight="1"/>
    <row r="861" ht="14.25" hidden="1" customHeight="1"/>
    <row r="862" ht="14.25" hidden="1" customHeight="1"/>
    <row r="863" ht="14.25" hidden="1" customHeight="1"/>
    <row r="864" ht="14.25" hidden="1" customHeight="1"/>
    <row r="865" ht="14.25" hidden="1" customHeight="1"/>
    <row r="866" ht="14.25" hidden="1" customHeight="1"/>
    <row r="867" ht="14.25" hidden="1" customHeight="1"/>
    <row r="868" ht="14.25" hidden="1" customHeight="1"/>
    <row r="869" ht="14.25" hidden="1" customHeight="1"/>
    <row r="870" ht="14.25" hidden="1" customHeight="1"/>
    <row r="871" ht="14.25" hidden="1" customHeight="1"/>
    <row r="872" ht="14.25" hidden="1" customHeight="1"/>
    <row r="873" ht="14.25" hidden="1" customHeight="1"/>
    <row r="874" ht="14.25" hidden="1" customHeight="1"/>
    <row r="875" ht="14.25" hidden="1" customHeight="1"/>
    <row r="876" ht="14.25" hidden="1" customHeight="1"/>
    <row r="877" ht="14.25" hidden="1" customHeight="1"/>
    <row r="878" ht="14.25" hidden="1" customHeight="1"/>
    <row r="879" ht="14.25" hidden="1" customHeight="1"/>
    <row r="880" ht="14.25" hidden="1" customHeight="1"/>
    <row r="881" ht="14.25" hidden="1" customHeight="1"/>
    <row r="882" ht="14.25" hidden="1" customHeight="1"/>
    <row r="883" ht="14.25" hidden="1" customHeight="1"/>
    <row r="884" ht="14.25" hidden="1" customHeight="1"/>
    <row r="885" ht="14.25" hidden="1" customHeight="1"/>
    <row r="886" ht="14.25" hidden="1" customHeight="1"/>
    <row r="887" ht="14.25" hidden="1" customHeight="1"/>
    <row r="888" ht="14.25" hidden="1" customHeight="1"/>
    <row r="889" ht="14.25" hidden="1" customHeight="1"/>
    <row r="890" ht="14.25" hidden="1" customHeight="1"/>
    <row r="891" ht="14.25" hidden="1" customHeight="1"/>
    <row r="892" ht="14.25" hidden="1" customHeight="1"/>
    <row r="893" ht="14.25" hidden="1" customHeight="1"/>
    <row r="894" ht="14.25" hidden="1" customHeight="1"/>
    <row r="895" ht="14.25" hidden="1" customHeight="1"/>
    <row r="896" ht="14.25" hidden="1" customHeight="1"/>
    <row r="897" ht="14.25" hidden="1" customHeight="1"/>
    <row r="898" ht="14.25" hidden="1" customHeight="1"/>
    <row r="899" ht="14.25" hidden="1" customHeight="1"/>
    <row r="900" ht="14.25" hidden="1" customHeight="1"/>
    <row r="901" ht="14.25" hidden="1" customHeight="1"/>
    <row r="902" ht="14.25" hidden="1" customHeight="1"/>
    <row r="903" ht="14.25" hidden="1" customHeight="1"/>
    <row r="904" ht="14.25" hidden="1" customHeight="1"/>
    <row r="905" ht="14.25" hidden="1" customHeight="1"/>
    <row r="906" ht="14.25" hidden="1" customHeight="1"/>
    <row r="907" ht="14.25" hidden="1" customHeight="1"/>
    <row r="908" ht="14.25" hidden="1" customHeight="1"/>
    <row r="909" ht="14.25" hidden="1" customHeight="1"/>
  </sheetData>
  <sheetProtection password="C6B7" sheet="1" objects="1" scenarios="1" selectLockedCells="1"/>
  <mergeCells count="2">
    <mergeCell ref="E277:F277"/>
    <mergeCell ref="E275:F275"/>
  </mergeCells>
  <phoneticPr fontId="1"/>
  <conditionalFormatting sqref="G3 G24:G273">
    <cfRule type="containsText" dxfId="193" priority="36" stopIfTrue="1" operator="containsText" text="※リストから選択して下さい">
      <formula>NOT(ISERROR(SEARCH("※リストから選択して下さい",G3)))</formula>
    </cfRule>
  </conditionalFormatting>
  <conditionalFormatting sqref="E24:E273">
    <cfRule type="expression" dxfId="192" priority="31">
      <formula>$R24=2</formula>
    </cfRule>
  </conditionalFormatting>
  <conditionalFormatting sqref="F24:F273">
    <cfRule type="expression" dxfId="191" priority="1">
      <formula>AND($N$272=1,$F24=$M$24)</formula>
    </cfRule>
    <cfRule type="expression" dxfId="190" priority="30">
      <formula>COUNTIF($S24,"*NG*")</formula>
    </cfRule>
  </conditionalFormatting>
  <conditionalFormatting sqref="G3 C4 D5:D8">
    <cfRule type="expression" dxfId="189" priority="29">
      <formula>$N$1=0</formula>
    </cfRule>
  </conditionalFormatting>
  <conditionalFormatting sqref="A276:XFD276 C279">
    <cfRule type="containsText" dxfId="188" priority="28" stopIfTrue="1" operator="containsText" text="※リストから選択して下さい">
      <formula>NOT(ISERROR(SEARCH("※リストから選択して下さい",A276)))</formula>
    </cfRule>
  </conditionalFormatting>
  <conditionalFormatting sqref="A280:XFD280 A279">
    <cfRule type="containsText" dxfId="187" priority="27" stopIfTrue="1" operator="containsText" text="※リストから選択して下さい">
      <formula>NOT(ISERROR(SEARCH("※リストから選択して下さい",A279)))</formula>
    </cfRule>
  </conditionalFormatting>
  <conditionalFormatting sqref="D24:F273">
    <cfRule type="expression" dxfId="186" priority="33">
      <formula>AND($U24=1,Q24="")</formula>
    </cfRule>
  </conditionalFormatting>
  <conditionalFormatting sqref="G3">
    <cfRule type="expression" dxfId="185" priority="34">
      <formula>AND($N$1=1,$N$4=0)</formula>
    </cfRule>
  </conditionalFormatting>
  <conditionalFormatting sqref="G24:G273">
    <cfRule type="expression" dxfId="184" priority="32">
      <formula>OR($G$3=$M$3,$G$3=$N$3,$N$1=0)</formula>
    </cfRule>
    <cfRule type="expression" dxfId="183" priority="35">
      <formula>T24=0</formula>
    </cfRule>
  </conditionalFormatting>
  <conditionalFormatting sqref="A278:XFD278">
    <cfRule type="containsText" dxfId="182" priority="2" stopIfTrue="1" operator="containsText" text="※リストから選択して下さい">
      <formula>NOT(ISERROR(SEARCH("※リストから選択して下さい",A278)))</formula>
    </cfRule>
  </conditionalFormatting>
  <dataValidations count="5">
    <dataValidation type="whole" imeMode="halfAlpha" operator="greaterThanOrEqual" allowBlank="1" showInputMessage="1" showErrorMessage="1" errorTitle="年齢の入力" error="年齢は、半角英数字の整数で_x000a_入力してください。" sqref="E24:E273">
      <formula1>0</formula1>
    </dataValidation>
    <dataValidation type="custom" allowBlank="1" showInputMessage="1" showErrorMessage="1" errorTitle="名字と名前の間のみ全角のスペース" error="名字と名前の間のみ全角のスペースをいれてください。_x000a__x000a_※半角のスペース　×_x000a_※氏名の前後のスペース　×" sqref="D24:D273">
      <formula1>LEN(D24)-LEN(SUBSTITUTE(D24,"　",""))=1</formula1>
    </dataValidation>
    <dataValidation type="list" allowBlank="1" showInputMessage="1" showErrorMessage="1" errorTitle="プログラムへの掲載の有無" error="リストから選択してください。" sqref="G24:G273">
      <formula1>$M$21:$O$21</formula1>
    </dataValidation>
    <dataValidation type="list" allowBlank="1" showInputMessage="1" showErrorMessage="1" sqref="G3">
      <formula1>$M$3:$P$3</formula1>
    </dataValidation>
    <dataValidation type="list" allowBlank="1" showInputMessage="1" showErrorMessage="1" errorTitle="学年の入力" error="リストより選択してください。_x000a__x000a_学校に通われていない等、該当する学年がない場合、『なし』を入力してください。" sqref="F24:F273">
      <formula1>$M$24:$M$44</formula1>
    </dataValidation>
  </dataValidations>
  <pageMargins left="0.7" right="0.52" top="0.75" bottom="0.75" header="0.3" footer="0.3"/>
  <pageSetup paperSize="9" scale="6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outlinePr showOutlineSymbols="0"/>
    <pageSetUpPr autoPageBreaks="0" fitToPage="1"/>
  </sheetPr>
  <dimension ref="A1:XFC567"/>
  <sheetViews>
    <sheetView showGridLines="0" zoomScale="90" zoomScaleNormal="90" workbookViewId="0">
      <selection activeCell="D26" sqref="D26:E26"/>
    </sheetView>
  </sheetViews>
  <sheetFormatPr defaultColWidth="0" defaultRowHeight="15.75" zeroHeight="1"/>
  <cols>
    <col min="1" max="1" width="19.125" style="20" customWidth="1"/>
    <col min="2" max="2" width="14.625" style="20" customWidth="1"/>
    <col min="3" max="3" width="13" style="20" customWidth="1"/>
    <col min="4" max="4" width="18.125" style="20" customWidth="1"/>
    <col min="5" max="5" width="5.625" style="20" customWidth="1"/>
    <col min="6" max="6" width="71.875" style="20" customWidth="1"/>
    <col min="7" max="7" width="9" style="20" hidden="1" customWidth="1"/>
    <col min="8" max="10" width="4.625" style="20" hidden="1" customWidth="1"/>
    <col min="11" max="14" width="0" style="20" hidden="1" customWidth="1"/>
    <col min="15" max="16383" width="9" style="20" hidden="1"/>
    <col min="16384" max="16384" width="4.625" style="20" hidden="1" customWidth="1"/>
  </cols>
  <sheetData>
    <row r="1" spans="1:14" ht="35.25" customHeight="1" thickBot="1">
      <c r="A1" s="430" t="s">
        <v>158</v>
      </c>
      <c r="B1" s="431"/>
      <c r="C1" s="431"/>
      <c r="D1" s="52" t="s">
        <v>148</v>
      </c>
      <c r="E1" s="52"/>
      <c r="F1" s="53"/>
      <c r="G1" s="54"/>
      <c r="H1" s="55" t="s">
        <v>25</v>
      </c>
      <c r="I1" s="54"/>
      <c r="J1" s="55" t="s">
        <v>95</v>
      </c>
      <c r="K1" s="54"/>
      <c r="L1" s="54"/>
    </row>
    <row r="2" spans="1:14" ht="21.75" customHeight="1">
      <c r="A2" s="56" t="s">
        <v>31</v>
      </c>
      <c r="B2" s="350" t="s">
        <v>177</v>
      </c>
      <c r="C2" s="57"/>
      <c r="D2" s="454"/>
      <c r="E2" s="455"/>
      <c r="F2" s="456"/>
      <c r="G2" s="54"/>
      <c r="H2" s="58"/>
      <c r="I2" s="54"/>
      <c r="J2" s="281">
        <f>IF(D2="",1,0)</f>
        <v>1</v>
      </c>
      <c r="K2" s="54"/>
      <c r="L2" s="54"/>
    </row>
    <row r="3" spans="1:14" ht="21.75" customHeight="1" thickBot="1">
      <c r="A3" s="59"/>
      <c r="B3" s="432" t="s">
        <v>32</v>
      </c>
      <c r="C3" s="433"/>
      <c r="D3" s="457"/>
      <c r="E3" s="458"/>
      <c r="F3" s="459"/>
      <c r="G3" s="54"/>
      <c r="H3" s="54"/>
      <c r="I3" s="54"/>
      <c r="J3" s="281">
        <f>IF(D3="",1,0)</f>
        <v>1</v>
      </c>
      <c r="K3" s="54"/>
      <c r="L3" s="54"/>
    </row>
    <row r="4" spans="1:14" ht="18" customHeight="1">
      <c r="A4" s="59"/>
      <c r="B4" s="60" t="s">
        <v>33</v>
      </c>
      <c r="C4" s="305" t="s">
        <v>34</v>
      </c>
      <c r="D4" s="438"/>
      <c r="E4" s="439"/>
      <c r="F4" s="61"/>
      <c r="G4" s="54"/>
      <c r="H4" s="54"/>
      <c r="I4" s="54"/>
      <c r="J4" s="281">
        <f t="shared" ref="J4:J5" si="0">IF(D4="",1,0)</f>
        <v>1</v>
      </c>
      <c r="K4" s="54"/>
      <c r="L4" s="54"/>
    </row>
    <row r="5" spans="1:14" ht="18" customHeight="1">
      <c r="A5" s="62"/>
      <c r="B5" s="63"/>
      <c r="C5" s="64" t="s">
        <v>35</v>
      </c>
      <c r="D5" s="440"/>
      <c r="E5" s="441"/>
      <c r="F5" s="309"/>
      <c r="G5" s="54"/>
      <c r="H5" s="54"/>
      <c r="I5" s="54"/>
      <c r="J5" s="281">
        <f t="shared" si="0"/>
        <v>1</v>
      </c>
      <c r="K5" s="54"/>
      <c r="L5" s="54"/>
    </row>
    <row r="6" spans="1:14" ht="18" customHeight="1">
      <c r="A6" s="65" t="s">
        <v>36</v>
      </c>
      <c r="B6" s="66" t="s">
        <v>37</v>
      </c>
      <c r="C6" s="67"/>
      <c r="D6" s="465" t="s">
        <v>498</v>
      </c>
      <c r="E6" s="466"/>
      <c r="F6" s="309"/>
      <c r="G6" s="54"/>
      <c r="H6" s="58">
        <f>IF(D6=選択肢!J28,1,IF(D6=選択肢!J29,2,0))</f>
        <v>1</v>
      </c>
      <c r="I6" s="54"/>
      <c r="J6" s="281">
        <f>IF(OR(D6=$H$1,D6=""),1,0)</f>
        <v>0</v>
      </c>
      <c r="K6" s="54"/>
      <c r="L6" s="55"/>
      <c r="M6" s="246"/>
      <c r="N6" s="246"/>
    </row>
    <row r="7" spans="1:14" ht="18" hidden="1" customHeight="1">
      <c r="A7" s="59"/>
      <c r="B7" s="348" t="str">
        <f>IF(H6=2,"形態","")</f>
        <v/>
      </c>
      <c r="C7" s="312"/>
      <c r="D7" s="473" t="s">
        <v>25</v>
      </c>
      <c r="E7" s="474"/>
      <c r="F7" s="313"/>
      <c r="G7" s="54"/>
      <c r="H7" s="58" t="str">
        <f>IF(H6&lt;&gt;2,"",IF(OR(D7=$H$1,D7=""),0,IF(AND(H6=2,D7=選択肢!K32),1,2)))</f>
        <v/>
      </c>
      <c r="I7" s="84">
        <f>IF(AND(H6=2,OR(D7=$H$1,D7="")),1,0)</f>
        <v>0</v>
      </c>
      <c r="J7" s="281">
        <f>SUM(I7:I8)</f>
        <v>0</v>
      </c>
      <c r="K7" s="54"/>
      <c r="L7" s="55"/>
      <c r="M7" s="246"/>
      <c r="N7" s="246"/>
    </row>
    <row r="8" spans="1:14" ht="18" hidden="1" customHeight="1">
      <c r="A8" s="59"/>
      <c r="B8" s="311"/>
      <c r="C8" s="347" t="str">
        <f>IF(H7=1,"その他 形態","")</f>
        <v/>
      </c>
      <c r="D8" s="473"/>
      <c r="E8" s="474"/>
      <c r="F8" s="313"/>
      <c r="G8" s="54"/>
      <c r="H8" s="54"/>
      <c r="I8" s="84">
        <f>IF(AND(H7=1,D8=""),1,0)</f>
        <v>0</v>
      </c>
      <c r="J8" s="54"/>
      <c r="K8" s="54"/>
      <c r="L8" s="55"/>
      <c r="M8" s="246"/>
      <c r="N8" s="246"/>
    </row>
    <row r="9" spans="1:14" ht="18" customHeight="1">
      <c r="A9" s="59"/>
      <c r="B9" s="434" t="s">
        <v>38</v>
      </c>
      <c r="C9" s="435"/>
      <c r="D9" s="68">
        <f>'1．構成メンバー名簿'!E275</f>
        <v>0</v>
      </c>
      <c r="E9" s="69" t="s">
        <v>481</v>
      </c>
      <c r="F9" s="70" t="str">
        <f>IF(D9=0,"構成メンバー数は、名簿に名前を入力すると人数が反映されます。","")</f>
        <v>構成メンバー数は、名簿に名前を入力すると人数が反映されます。</v>
      </c>
      <c r="G9" s="54"/>
      <c r="H9" s="54"/>
      <c r="I9" s="54"/>
      <c r="J9" s="54"/>
      <c r="K9" s="54"/>
      <c r="L9" s="54"/>
    </row>
    <row r="10" spans="1:14" ht="18" customHeight="1">
      <c r="A10" s="59"/>
      <c r="B10" s="249" t="s">
        <v>468</v>
      </c>
      <c r="C10" s="72" t="str">
        <f>"（ "&amp;H10&amp;"名以内 ）"</f>
        <v>（ 5名以内 ）</v>
      </c>
      <c r="D10" s="341"/>
      <c r="E10" s="248" t="s">
        <v>481</v>
      </c>
      <c r="F10" s="73" t="str">
        <f>IF(J10=1,"人数超過です。","")</f>
        <v/>
      </c>
      <c r="G10" s="54"/>
      <c r="H10" s="58">
        <f>'1．構成メンバー名簿'!N70</f>
        <v>5</v>
      </c>
      <c r="J10" s="281">
        <f>IF(D10&gt;H10,1,0)</f>
        <v>0</v>
      </c>
      <c r="K10" s="54"/>
      <c r="L10" s="54"/>
    </row>
    <row r="11" spans="1:14" ht="18" customHeight="1">
      <c r="A11" s="59"/>
      <c r="B11" s="250" t="s">
        <v>469</v>
      </c>
      <c r="C11" s="305" t="s">
        <v>40</v>
      </c>
      <c r="D11" s="444"/>
      <c r="E11" s="462"/>
      <c r="F11" s="352" t="s">
        <v>565</v>
      </c>
      <c r="G11" s="54"/>
      <c r="H11" s="54"/>
      <c r="I11" s="54"/>
      <c r="J11" s="54"/>
      <c r="K11" s="54"/>
      <c r="L11" s="54"/>
    </row>
    <row r="12" spans="1:14" ht="18" customHeight="1">
      <c r="A12" s="59"/>
      <c r="B12" s="251" t="s">
        <v>558</v>
      </c>
      <c r="C12" s="305" t="s">
        <v>470</v>
      </c>
      <c r="D12" s="444"/>
      <c r="E12" s="462"/>
      <c r="F12" s="351" t="s">
        <v>561</v>
      </c>
      <c r="G12" s="54"/>
      <c r="H12" s="54"/>
      <c r="I12" s="54"/>
      <c r="J12" s="54"/>
      <c r="K12" s="54"/>
      <c r="L12" s="54"/>
    </row>
    <row r="13" spans="1:14" ht="18" customHeight="1">
      <c r="A13" s="59"/>
      <c r="B13" s="251"/>
      <c r="C13" s="305" t="s">
        <v>471</v>
      </c>
      <c r="D13" s="444"/>
      <c r="E13" s="462"/>
      <c r="F13" s="351" t="s">
        <v>562</v>
      </c>
      <c r="G13" s="54"/>
      <c r="H13" s="54"/>
      <c r="I13" s="54"/>
      <c r="J13" s="54"/>
      <c r="K13" s="54"/>
      <c r="L13" s="54"/>
    </row>
    <row r="14" spans="1:14" ht="18" customHeight="1">
      <c r="A14" s="59"/>
      <c r="B14" s="251"/>
      <c r="C14" s="349" t="s">
        <v>559</v>
      </c>
      <c r="D14" s="463"/>
      <c r="E14" s="464"/>
      <c r="F14" s="351" t="s">
        <v>563</v>
      </c>
      <c r="G14" s="54"/>
      <c r="H14" s="54"/>
      <c r="I14" s="54"/>
      <c r="J14" s="54"/>
      <c r="K14" s="54"/>
      <c r="L14" s="54"/>
    </row>
    <row r="15" spans="1:14" ht="18" customHeight="1">
      <c r="A15" s="59"/>
      <c r="B15" s="251"/>
      <c r="C15" s="349" t="s">
        <v>560</v>
      </c>
      <c r="D15" s="463"/>
      <c r="E15" s="464"/>
      <c r="F15" s="351" t="s">
        <v>564</v>
      </c>
      <c r="G15" s="54"/>
      <c r="H15" s="54"/>
      <c r="I15" s="54"/>
      <c r="J15" s="54"/>
      <c r="K15" s="54"/>
      <c r="L15" s="54"/>
    </row>
    <row r="16" spans="1:14" ht="18" customHeight="1">
      <c r="A16" s="59"/>
      <c r="B16" s="74" t="s">
        <v>39</v>
      </c>
      <c r="C16" s="305" t="s">
        <v>40</v>
      </c>
      <c r="D16" s="444"/>
      <c r="E16" s="445"/>
      <c r="F16" s="460" t="str">
        <f>IF(OR(D16="",D17=""),"記録撮影者がまだ決まっていない場合には『未定』と記入してください。","")</f>
        <v>記録撮影者がまだ決まっていない場合には『未定』と記入してください。</v>
      </c>
      <c r="G16" s="54"/>
      <c r="H16" s="54"/>
      <c r="I16" s="54"/>
      <c r="J16" s="54"/>
      <c r="K16" s="54"/>
      <c r="L16" s="54"/>
    </row>
    <row r="17" spans="1:12" ht="18" customHeight="1">
      <c r="A17" s="59"/>
      <c r="B17" s="75" t="s">
        <v>41</v>
      </c>
      <c r="C17" s="305" t="s">
        <v>42</v>
      </c>
      <c r="D17" s="444"/>
      <c r="E17" s="445"/>
      <c r="F17" s="461"/>
      <c r="G17" s="54"/>
      <c r="H17" s="54"/>
      <c r="I17" s="54"/>
      <c r="J17" s="54"/>
      <c r="K17" s="54"/>
      <c r="L17" s="54"/>
    </row>
    <row r="18" spans="1:12" ht="18" customHeight="1">
      <c r="A18" s="62"/>
      <c r="B18" s="99" t="s">
        <v>43</v>
      </c>
      <c r="C18" s="77"/>
      <c r="D18" s="452" t="s">
        <v>25</v>
      </c>
      <c r="E18" s="453"/>
      <c r="F18" s="70"/>
      <c r="G18" s="54"/>
      <c r="H18" s="54"/>
      <c r="I18" s="54"/>
      <c r="J18" s="281">
        <f>IF(OR(D18=$H$1,D18=""),1,0)</f>
        <v>1</v>
      </c>
      <c r="K18" s="54"/>
      <c r="L18" s="54"/>
    </row>
    <row r="19" spans="1:12" ht="18" customHeight="1">
      <c r="A19" s="59" t="s">
        <v>44</v>
      </c>
      <c r="B19" s="258" t="s">
        <v>45</v>
      </c>
      <c r="C19" s="259"/>
      <c r="D19" s="442"/>
      <c r="E19" s="443"/>
      <c r="F19" s="80"/>
      <c r="G19" s="54"/>
      <c r="H19" s="54"/>
      <c r="I19" s="54"/>
      <c r="J19" s="281">
        <f>IF(D19="",1,0)</f>
        <v>1</v>
      </c>
      <c r="K19" s="54"/>
      <c r="L19" s="54"/>
    </row>
    <row r="20" spans="1:12" ht="18" customHeight="1">
      <c r="A20" s="450" t="s">
        <v>478</v>
      </c>
      <c r="B20" s="71" t="s">
        <v>46</v>
      </c>
      <c r="C20" s="76"/>
      <c r="D20" s="444"/>
      <c r="E20" s="445"/>
      <c r="F20" s="81"/>
      <c r="G20" s="54"/>
      <c r="H20" s="54"/>
      <c r="I20" s="54"/>
      <c r="J20" s="281">
        <f t="shared" ref="J20:J23" si="1">IF(D20="",1,0)</f>
        <v>1</v>
      </c>
      <c r="K20" s="54"/>
      <c r="L20" s="54"/>
    </row>
    <row r="21" spans="1:12" ht="18" customHeight="1" thickBot="1">
      <c r="A21" s="451"/>
      <c r="B21" s="71" t="s">
        <v>47</v>
      </c>
      <c r="C21" s="76"/>
      <c r="D21" s="446"/>
      <c r="E21" s="447"/>
      <c r="F21" s="82" t="s">
        <v>96</v>
      </c>
      <c r="G21" s="54"/>
      <c r="H21" s="54"/>
      <c r="I21" s="54"/>
      <c r="J21" s="281">
        <f t="shared" si="1"/>
        <v>1</v>
      </c>
      <c r="K21" s="54"/>
      <c r="L21" s="54"/>
    </row>
    <row r="22" spans="1:12" ht="18" customHeight="1">
      <c r="A22" s="451"/>
      <c r="B22" s="71" t="s">
        <v>48</v>
      </c>
      <c r="C22" s="76"/>
      <c r="D22" s="444"/>
      <c r="E22" s="445"/>
      <c r="F22" s="448"/>
      <c r="G22" s="54"/>
      <c r="H22" s="54"/>
      <c r="I22" s="54"/>
      <c r="J22" s="281">
        <f t="shared" si="1"/>
        <v>1</v>
      </c>
      <c r="K22" s="54"/>
      <c r="L22" s="54"/>
    </row>
    <row r="23" spans="1:12" ht="18" customHeight="1" thickBot="1">
      <c r="A23" s="451"/>
      <c r="B23" s="71" t="s">
        <v>49</v>
      </c>
      <c r="C23" s="76"/>
      <c r="D23" s="444"/>
      <c r="E23" s="445"/>
      <c r="F23" s="449"/>
      <c r="G23" s="54"/>
      <c r="H23" s="54"/>
      <c r="I23" s="54"/>
      <c r="J23" s="281">
        <f t="shared" si="1"/>
        <v>1</v>
      </c>
      <c r="K23" s="54"/>
      <c r="L23" s="54"/>
    </row>
    <row r="24" spans="1:12" ht="18" customHeight="1">
      <c r="A24" s="451"/>
      <c r="B24" s="71" t="s">
        <v>11</v>
      </c>
      <c r="C24" s="76"/>
      <c r="D24" s="467"/>
      <c r="E24" s="468"/>
      <c r="F24" s="83" t="str">
        <f>IF(I24=1,"TEL もしくは 携帯電話は、必ず記入してください。","")</f>
        <v>TEL もしくは 携帯電話は、必ず記入してください。</v>
      </c>
      <c r="G24" s="54"/>
      <c r="H24" s="58">
        <f>IF(D24="",1,0)</f>
        <v>1</v>
      </c>
      <c r="I24" s="84">
        <f>IF(H24+H26&lt;2,0,1)</f>
        <v>1</v>
      </c>
      <c r="J24" s="281">
        <f>IF(I24+I25=0,0,1)</f>
        <v>1</v>
      </c>
      <c r="K24" s="54"/>
      <c r="L24" s="54"/>
    </row>
    <row r="25" spans="1:12" ht="18" customHeight="1">
      <c r="A25" s="59"/>
      <c r="B25" s="71" t="s">
        <v>12</v>
      </c>
      <c r="C25" s="76"/>
      <c r="D25" s="467"/>
      <c r="E25" s="468"/>
      <c r="F25" s="80" t="str">
        <f>IF(I25=1,"FAX もしくは E-mail(PC) は、必ず記入してください。","")</f>
        <v>FAX もしくは E-mail(PC) は、必ず記入してください。</v>
      </c>
      <c r="G25" s="54"/>
      <c r="H25" s="58">
        <f t="shared" ref="H25:H27" si="2">IF(D25="",1,0)</f>
        <v>1</v>
      </c>
      <c r="I25" s="84">
        <f>IF(H25+H27&lt;2,0,1)</f>
        <v>1</v>
      </c>
      <c r="J25" s="54"/>
      <c r="K25" s="54"/>
      <c r="L25" s="54"/>
    </row>
    <row r="26" spans="1:12" ht="18" customHeight="1" thickBot="1">
      <c r="A26" s="59"/>
      <c r="B26" s="71" t="s">
        <v>50</v>
      </c>
      <c r="C26" s="76"/>
      <c r="D26" s="467"/>
      <c r="E26" s="468"/>
      <c r="F26" s="86"/>
      <c r="G26" s="54"/>
      <c r="H26" s="58">
        <f t="shared" si="2"/>
        <v>1</v>
      </c>
      <c r="I26" s="54"/>
      <c r="J26" s="54"/>
      <c r="K26" s="54"/>
      <c r="L26" s="54"/>
    </row>
    <row r="27" spans="1:12" ht="18" customHeight="1">
      <c r="A27" s="59"/>
      <c r="B27" s="78" t="s">
        <v>479</v>
      </c>
      <c r="C27" s="85"/>
      <c r="D27" s="436"/>
      <c r="E27" s="436"/>
      <c r="F27" s="437"/>
      <c r="G27" s="54"/>
      <c r="H27" s="58">
        <f t="shared" si="2"/>
        <v>1</v>
      </c>
      <c r="I27" s="54"/>
      <c r="J27" s="54"/>
      <c r="K27" s="54"/>
      <c r="L27" s="54"/>
    </row>
    <row r="28" spans="1:12" ht="15" customHeight="1">
      <c r="A28" s="59"/>
      <c r="B28" s="78"/>
      <c r="C28" s="89"/>
      <c r="D28" s="261" t="s">
        <v>480</v>
      </c>
      <c r="E28" s="334"/>
      <c r="F28" s="335"/>
      <c r="G28" s="54"/>
      <c r="H28" s="54"/>
      <c r="I28" s="54"/>
      <c r="J28" s="54"/>
      <c r="K28" s="54"/>
      <c r="L28" s="54"/>
    </row>
    <row r="29" spans="1:12" ht="15" customHeight="1">
      <c r="A29" s="59"/>
      <c r="B29" s="78"/>
      <c r="C29" s="89"/>
      <c r="D29" s="262" t="s">
        <v>488</v>
      </c>
      <c r="E29" s="336"/>
      <c r="F29" s="337"/>
      <c r="G29" s="54"/>
      <c r="H29" s="54"/>
      <c r="I29" s="54"/>
      <c r="J29" s="54"/>
      <c r="K29" s="54"/>
      <c r="L29" s="54"/>
    </row>
    <row r="30" spans="1:12" ht="15" customHeight="1" thickBot="1">
      <c r="A30" s="62"/>
      <c r="B30" s="87"/>
      <c r="C30" s="260"/>
      <c r="D30" s="263" t="s">
        <v>487</v>
      </c>
      <c r="E30" s="338"/>
      <c r="F30" s="337"/>
      <c r="G30" s="54"/>
      <c r="H30" s="54"/>
      <c r="I30" s="54"/>
      <c r="J30" s="54"/>
      <c r="K30" s="54"/>
      <c r="L30" s="54"/>
    </row>
    <row r="31" spans="1:12" ht="18" customHeight="1">
      <c r="A31" s="59" t="s">
        <v>51</v>
      </c>
      <c r="B31" s="471" t="s">
        <v>25</v>
      </c>
      <c r="C31" s="472"/>
      <c r="D31" s="472"/>
      <c r="E31" s="472"/>
      <c r="F31" s="88"/>
      <c r="G31" s="54"/>
      <c r="H31" s="58">
        <f>IF(B31=選択肢!$B$29,1,IF(B31=選択肢!$B$28,2,0))</f>
        <v>0</v>
      </c>
      <c r="I31" s="54"/>
      <c r="J31" s="281">
        <f>IF(SUM(I32:I34)=0,0,1)</f>
        <v>1</v>
      </c>
      <c r="K31" s="54"/>
      <c r="L31" s="54"/>
    </row>
    <row r="32" spans="1:12" ht="18" customHeight="1">
      <c r="A32" s="59" t="s">
        <v>52</v>
      </c>
      <c r="B32" s="75" t="str">
        <f>IF(H31=1,"氏名","")</f>
        <v/>
      </c>
      <c r="C32" s="79"/>
      <c r="D32" s="442"/>
      <c r="E32" s="443"/>
      <c r="F32" s="73"/>
      <c r="G32" s="54"/>
      <c r="H32" s="58">
        <f>COUNTBLANK(D32:D34)</f>
        <v>3</v>
      </c>
      <c r="I32" s="84">
        <f>IF(OR($H$31=0,AND($H$31=1,D32="")),1,0)</f>
        <v>1</v>
      </c>
      <c r="J32" s="54"/>
      <c r="K32" s="54"/>
      <c r="L32" s="54"/>
    </row>
    <row r="33" spans="1:12" ht="18" customHeight="1">
      <c r="A33" s="59"/>
      <c r="B33" s="71" t="str">
        <f>IF(H31=1,"氏名フリガナ","")</f>
        <v/>
      </c>
      <c r="C33" s="89"/>
      <c r="D33" s="442"/>
      <c r="E33" s="443"/>
      <c r="F33" s="73" t="str">
        <f>IF(AND(H31=1,H32&gt;0),"左欄に記入してください。","")</f>
        <v/>
      </c>
      <c r="G33" s="54"/>
      <c r="H33" s="54"/>
      <c r="I33" s="84">
        <f>IF(OR($H$31=0,AND($H$31=1,D33="")),1,0)</f>
        <v>1</v>
      </c>
      <c r="J33" s="54"/>
      <c r="K33" s="54"/>
      <c r="L33" s="54"/>
    </row>
    <row r="34" spans="1:12" ht="18" customHeight="1" thickBot="1">
      <c r="A34" s="90"/>
      <c r="B34" s="91" t="str">
        <f>IF(OR(H31=1,H34=1),"携帯電話","")</f>
        <v/>
      </c>
      <c r="C34" s="92"/>
      <c r="D34" s="469"/>
      <c r="E34" s="470"/>
      <c r="F34" s="93" t="str">
        <f>IF(AND(H34=1,I34=1),"当日の携帯電話は、必ず記入してください。","")</f>
        <v/>
      </c>
      <c r="G34" s="54"/>
      <c r="H34" s="58">
        <f>IF(AND(H31=2,H26=1),1,0)</f>
        <v>0</v>
      </c>
      <c r="I34" s="84">
        <f>IF(OR(AND(H31=2,OR(D34&lt;&gt;"",D26&lt;&gt;"")),AND(H31=1,D34&lt;&gt;"")),0,1)</f>
        <v>1</v>
      </c>
      <c r="J34" s="54"/>
      <c r="K34" s="54"/>
      <c r="L34" s="54"/>
    </row>
    <row r="35" spans="1:12" s="3" customFormat="1" ht="15" customHeight="1">
      <c r="A35" s="59" t="s">
        <v>53</v>
      </c>
      <c r="B35" s="252" t="s">
        <v>475</v>
      </c>
      <c r="C35" s="10"/>
      <c r="D35" s="11"/>
      <c r="E35" s="11"/>
      <c r="F35" s="12"/>
      <c r="G35" s="54"/>
      <c r="H35" s="54"/>
      <c r="I35" s="54"/>
      <c r="J35" s="54"/>
      <c r="K35" s="54"/>
      <c r="L35" s="54"/>
    </row>
    <row r="36" spans="1:12" s="3" customFormat="1" ht="15" customHeight="1">
      <c r="A36" s="59"/>
      <c r="B36" s="252" t="s">
        <v>569</v>
      </c>
      <c r="C36" s="10"/>
      <c r="D36" s="11"/>
      <c r="E36" s="11"/>
      <c r="F36" s="6"/>
      <c r="G36" s="54"/>
      <c r="H36" s="54"/>
      <c r="I36" s="54"/>
      <c r="J36" s="54"/>
      <c r="K36" s="54"/>
      <c r="L36" s="54"/>
    </row>
    <row r="37" spans="1:12" s="3" customFormat="1" ht="15" customHeight="1">
      <c r="A37" s="59"/>
      <c r="B37" s="252" t="s">
        <v>570</v>
      </c>
      <c r="C37" s="10"/>
      <c r="D37" s="11"/>
      <c r="E37" s="11"/>
      <c r="F37" s="6"/>
      <c r="G37" s="54"/>
      <c r="H37" s="54"/>
      <c r="I37" s="54"/>
      <c r="J37" s="54"/>
      <c r="K37" s="54"/>
      <c r="L37" s="54"/>
    </row>
    <row r="38" spans="1:12" s="3" customFormat="1" ht="15" customHeight="1">
      <c r="A38" s="59"/>
      <c r="B38" s="252" t="s">
        <v>472</v>
      </c>
      <c r="C38" s="10"/>
      <c r="D38" s="11"/>
      <c r="E38" s="11"/>
      <c r="F38" s="6"/>
      <c r="G38" s="54"/>
      <c r="H38" s="54"/>
      <c r="I38" s="54"/>
      <c r="J38" s="54"/>
      <c r="K38" s="54"/>
      <c r="L38" s="54"/>
    </row>
    <row r="39" spans="1:12" s="3" customFormat="1" ht="15" customHeight="1">
      <c r="A39" s="59"/>
      <c r="B39" s="353" t="s">
        <v>473</v>
      </c>
      <c r="C39" s="10"/>
      <c r="D39" s="11"/>
      <c r="E39" s="11"/>
      <c r="F39" s="6"/>
      <c r="G39" s="54"/>
      <c r="H39" s="54"/>
      <c r="I39" s="54"/>
      <c r="J39" s="54"/>
      <c r="K39" s="54"/>
      <c r="L39" s="54"/>
    </row>
    <row r="40" spans="1:12" s="3" customFormat="1" ht="15" customHeight="1" thickBot="1">
      <c r="A40" s="59"/>
      <c r="B40" s="253" t="s">
        <v>474</v>
      </c>
      <c r="C40" s="13"/>
      <c r="D40" s="14"/>
      <c r="E40" s="14"/>
      <c r="F40" s="6"/>
      <c r="G40" s="54"/>
      <c r="H40" s="54"/>
      <c r="I40" s="54"/>
      <c r="J40" s="54"/>
      <c r="K40" s="54"/>
      <c r="L40" s="54"/>
    </row>
    <row r="41" spans="1:12" ht="18" customHeight="1">
      <c r="A41" s="59"/>
      <c r="B41" s="306" t="s">
        <v>54</v>
      </c>
      <c r="C41" s="307"/>
      <c r="D41" s="117"/>
      <c r="E41" s="283" t="s">
        <v>483</v>
      </c>
      <c r="F41" s="94"/>
      <c r="G41" s="54"/>
      <c r="H41" s="54"/>
      <c r="I41" s="54"/>
      <c r="J41" s="54"/>
      <c r="K41" s="54"/>
      <c r="L41" s="54"/>
    </row>
    <row r="42" spans="1:12" ht="18" customHeight="1">
      <c r="A42" s="59"/>
      <c r="B42" s="304" t="s">
        <v>55</v>
      </c>
      <c r="C42" s="305"/>
      <c r="D42" s="118"/>
      <c r="E42" s="284" t="s">
        <v>483</v>
      </c>
      <c r="F42" s="73"/>
      <c r="G42" s="54"/>
      <c r="H42" s="54"/>
      <c r="I42" s="54"/>
      <c r="J42" s="54"/>
      <c r="K42" s="54"/>
      <c r="L42" s="54"/>
    </row>
    <row r="43" spans="1:12" ht="18" customHeight="1">
      <c r="A43" s="59"/>
      <c r="B43" s="71" t="s">
        <v>56</v>
      </c>
      <c r="C43" s="76"/>
      <c r="D43" s="118"/>
      <c r="E43" s="284" t="s">
        <v>483</v>
      </c>
      <c r="F43" s="73"/>
      <c r="G43" s="54"/>
      <c r="H43" s="54"/>
      <c r="I43" s="54"/>
      <c r="J43" s="54"/>
      <c r="K43" s="54"/>
      <c r="L43" s="54"/>
    </row>
    <row r="44" spans="1:12" ht="18" customHeight="1">
      <c r="A44" s="59"/>
      <c r="B44" s="71" t="s">
        <v>57</v>
      </c>
      <c r="C44" s="76"/>
      <c r="D44" s="118"/>
      <c r="E44" s="284" t="s">
        <v>483</v>
      </c>
      <c r="F44" s="73"/>
      <c r="G44" s="54"/>
      <c r="H44" s="54"/>
      <c r="I44" s="54"/>
      <c r="J44" s="54"/>
      <c r="K44" s="54"/>
      <c r="L44" s="54"/>
    </row>
    <row r="45" spans="1:12" ht="18" customHeight="1">
      <c r="A45" s="59"/>
      <c r="B45" s="74" t="s">
        <v>58</v>
      </c>
      <c r="C45" s="76"/>
      <c r="D45" s="118"/>
      <c r="E45" s="284" t="s">
        <v>483</v>
      </c>
      <c r="F45" s="73"/>
      <c r="G45" s="54"/>
      <c r="H45" s="54"/>
      <c r="I45" s="54"/>
      <c r="J45" s="54"/>
      <c r="K45" s="54"/>
      <c r="L45" s="54"/>
    </row>
    <row r="46" spans="1:12" ht="18" customHeight="1">
      <c r="A46" s="59"/>
      <c r="B46" s="75"/>
      <c r="C46" s="95" t="str">
        <f>IF(D45&gt;0,"車種","")</f>
        <v/>
      </c>
      <c r="D46" s="463"/>
      <c r="E46" s="464"/>
      <c r="F46" s="73" t="str">
        <f>IF(AND(D45&gt;0,D46=""),"車種を記入してください。","")</f>
        <v/>
      </c>
      <c r="G46" s="54"/>
      <c r="H46" s="54"/>
      <c r="I46" s="54"/>
      <c r="J46" s="54"/>
      <c r="K46" s="54"/>
      <c r="L46" s="54"/>
    </row>
    <row r="47" spans="1:12" ht="18" customHeight="1">
      <c r="A47" s="59"/>
      <c r="B47" s="298" t="s">
        <v>506</v>
      </c>
      <c r="C47" s="76"/>
      <c r="D47" s="117"/>
      <c r="E47" s="284" t="s">
        <v>483</v>
      </c>
      <c r="F47" s="73"/>
      <c r="G47" s="54"/>
      <c r="H47" s="54"/>
      <c r="I47" s="54"/>
      <c r="J47" s="54"/>
      <c r="K47" s="54"/>
      <c r="L47" s="54"/>
    </row>
    <row r="48" spans="1:12" ht="18" customHeight="1">
      <c r="A48" s="59"/>
      <c r="B48" s="71" t="s">
        <v>59</v>
      </c>
      <c r="C48" s="76"/>
      <c r="D48" s="117"/>
      <c r="E48" s="284" t="s">
        <v>483</v>
      </c>
      <c r="F48" s="73"/>
      <c r="G48" s="54"/>
      <c r="H48" s="54"/>
      <c r="I48" s="54"/>
      <c r="J48" s="54"/>
      <c r="K48" s="54"/>
      <c r="L48" s="54"/>
    </row>
    <row r="49" spans="1:12" ht="18" customHeight="1" thickBot="1">
      <c r="A49" s="90"/>
      <c r="B49" s="96" t="s">
        <v>60</v>
      </c>
      <c r="C49" s="92"/>
      <c r="D49" s="119"/>
      <c r="E49" s="285" t="s">
        <v>483</v>
      </c>
      <c r="F49" s="93"/>
      <c r="G49" s="54"/>
      <c r="H49" s="54"/>
      <c r="I49" s="54"/>
      <c r="J49" s="54"/>
      <c r="K49" s="54"/>
      <c r="L49" s="54"/>
    </row>
    <row r="50" spans="1:12" ht="18" hidden="1" customHeight="1">
      <c r="A50" s="97" t="s">
        <v>73</v>
      </c>
      <c r="B50" s="424" t="s">
        <v>25</v>
      </c>
      <c r="C50" s="425"/>
      <c r="D50" s="425"/>
      <c r="E50" s="425"/>
      <c r="F50" s="73"/>
      <c r="G50" s="54"/>
      <c r="H50" s="58">
        <f>IF(B50=選択肢!$B$29,1,IF(B50=選択肢!$B$28,2,0))</f>
        <v>0</v>
      </c>
      <c r="I50" s="54"/>
      <c r="J50" s="281"/>
      <c r="K50" s="54"/>
      <c r="L50" s="54"/>
    </row>
    <row r="51" spans="1:12" ht="18" hidden="1" customHeight="1">
      <c r="A51" s="97"/>
      <c r="B51" s="98" t="str">
        <f>IF(H50=1,"担当者名","")</f>
        <v/>
      </c>
      <c r="C51" s="79"/>
      <c r="D51" s="426"/>
      <c r="E51" s="427"/>
      <c r="F51" s="73"/>
      <c r="G51" s="54"/>
      <c r="H51" s="58">
        <f>IF(D51="",1,0)</f>
        <v>1</v>
      </c>
      <c r="I51" s="84">
        <f>IF(H51+H52=0,0,1)</f>
        <v>1</v>
      </c>
      <c r="J51" s="281">
        <f>IF(AND(H50=1,I51=1),1,0)</f>
        <v>0</v>
      </c>
      <c r="K51" s="54"/>
      <c r="L51" s="54"/>
    </row>
    <row r="52" spans="1:12" ht="18" hidden="1" customHeight="1">
      <c r="A52" s="308"/>
      <c r="B52" s="71" t="str">
        <f>IF(H50=1,"担当者名フリガナ","")</f>
        <v/>
      </c>
      <c r="C52" s="79"/>
      <c r="D52" s="428"/>
      <c r="E52" s="429"/>
      <c r="F52" s="73" t="str">
        <f>IF(AND(H50=1,I51=1),"左欄に記入してください。","")</f>
        <v/>
      </c>
      <c r="G52" s="54"/>
      <c r="H52" s="58">
        <f>IF(D52="",1,0)</f>
        <v>1</v>
      </c>
      <c r="I52" s="54"/>
      <c r="J52" s="54"/>
      <c r="K52" s="54"/>
      <c r="L52" s="54"/>
    </row>
    <row r="53" spans="1:12" ht="18" hidden="1" customHeight="1">
      <c r="A53" s="308"/>
      <c r="B53" s="71" t="str">
        <f>IF(H53=1,"TEL","")</f>
        <v/>
      </c>
      <c r="C53" s="76"/>
      <c r="D53" s="410"/>
      <c r="E53" s="411"/>
      <c r="F53" s="73" t="str">
        <f>IF(AND(F52="",I53=1,D53="",D55=""),"TEL もしくは 携帯電話は、必ず記入してください。","")</f>
        <v/>
      </c>
      <c r="G53" s="54"/>
      <c r="H53" s="58">
        <f>IF(OR($H$50=1,AND($H$50=2,I24=1)),1,0)</f>
        <v>0</v>
      </c>
      <c r="I53" s="84">
        <f>IF(H53+H55&lt;2,0,1)</f>
        <v>0</v>
      </c>
      <c r="J53" s="281">
        <f>IF(AND($H$50&lt;&gt;0,I53=1,D53="",D55=""),1,0)</f>
        <v>0</v>
      </c>
      <c r="K53" s="54"/>
      <c r="L53" s="54"/>
    </row>
    <row r="54" spans="1:12" ht="18" hidden="1" customHeight="1">
      <c r="A54" s="59"/>
      <c r="B54" s="71" t="str">
        <f>IF(I54=1,"FAX","")</f>
        <v/>
      </c>
      <c r="C54" s="76"/>
      <c r="D54" s="410"/>
      <c r="E54" s="411"/>
      <c r="F54" s="73" t="str">
        <f>IF(AND(F52="",I54=1,D54="",D56=""),"FAX もしくは E-mail(PC) は、必ず記入してください。","")</f>
        <v/>
      </c>
      <c r="G54" s="54"/>
      <c r="H54" s="58">
        <f>IF(OR($H$50=1,AND($H$50=2,I25=1)),1,0)</f>
        <v>0</v>
      </c>
      <c r="I54" s="84">
        <f>IF(H54+H56&lt;2,0,1)</f>
        <v>0</v>
      </c>
      <c r="J54" s="281">
        <f>IF(AND($H$50&lt;&gt;0,I54=1,D54="",D56=""),1,0)</f>
        <v>0</v>
      </c>
      <c r="K54" s="54"/>
      <c r="L54" s="54"/>
    </row>
    <row r="55" spans="1:12" ht="18" hidden="1" customHeight="1" thickBot="1">
      <c r="A55" s="59"/>
      <c r="B55" s="71" t="str">
        <f>IF(I53=1,"携帯電話","")</f>
        <v/>
      </c>
      <c r="C55" s="85"/>
      <c r="D55" s="410"/>
      <c r="E55" s="411"/>
      <c r="F55" s="86"/>
      <c r="G55" s="54"/>
      <c r="H55" s="58">
        <f>IF(OR($H$50=1,AND($H$50=2,I24=1)),1,0)</f>
        <v>0</v>
      </c>
      <c r="I55" s="54"/>
      <c r="J55" s="54"/>
      <c r="K55" s="54"/>
      <c r="L55" s="54"/>
    </row>
    <row r="56" spans="1:12" ht="18" hidden="1" customHeight="1">
      <c r="A56" s="62"/>
      <c r="B56" s="99" t="str">
        <f>IF(I54=1,"E-mail (PC)","")</f>
        <v/>
      </c>
      <c r="C56" s="77"/>
      <c r="D56" s="412"/>
      <c r="E56" s="413"/>
      <c r="F56" s="414"/>
      <c r="G56" s="54"/>
      <c r="H56" s="58">
        <f>IF(OR($H$50=1,AND($H$50=2,I25=1)),1,0)</f>
        <v>0</v>
      </c>
      <c r="I56" s="54"/>
      <c r="J56" s="54"/>
      <c r="K56" s="54"/>
      <c r="L56" s="54"/>
    </row>
    <row r="57" spans="1:12" ht="21.75" hidden="1" customHeight="1">
      <c r="A57" s="59" t="s">
        <v>61</v>
      </c>
      <c r="B57" s="75" t="s">
        <v>62</v>
      </c>
      <c r="C57" s="79"/>
      <c r="D57" s="422"/>
      <c r="E57" s="373"/>
      <c r="F57" s="374"/>
      <c r="G57" s="54"/>
      <c r="H57" s="58">
        <f>IF(D57="",1,0)</f>
        <v>1</v>
      </c>
      <c r="J57" s="281">
        <f>IF(H57+H58=1,1,0)</f>
        <v>0</v>
      </c>
      <c r="K57" s="54"/>
      <c r="L57" s="54"/>
    </row>
    <row r="58" spans="1:12" hidden="1">
      <c r="A58" s="59"/>
      <c r="B58" s="71" t="s">
        <v>63</v>
      </c>
      <c r="C58" s="76"/>
      <c r="D58" s="423"/>
      <c r="E58" s="369"/>
      <c r="F58" s="370"/>
      <c r="G58" s="54"/>
      <c r="H58" s="58">
        <f>IF(D58="",1,0)</f>
        <v>1</v>
      </c>
      <c r="I58" s="54"/>
      <c r="K58" s="54"/>
      <c r="L58" s="54"/>
    </row>
    <row r="59" spans="1:12" hidden="1">
      <c r="A59" s="59"/>
      <c r="B59" s="78" t="s">
        <v>64</v>
      </c>
      <c r="C59" s="79"/>
      <c r="D59" s="416" t="s">
        <v>64</v>
      </c>
      <c r="E59" s="417"/>
      <c r="F59" s="100" t="s">
        <v>65</v>
      </c>
      <c r="G59" s="54"/>
      <c r="H59" s="54"/>
      <c r="I59" s="54"/>
      <c r="J59" s="54"/>
      <c r="K59" s="54"/>
      <c r="L59" s="54"/>
    </row>
    <row r="60" spans="1:12" hidden="1">
      <c r="A60" s="59"/>
      <c r="B60" s="415" t="s">
        <v>66</v>
      </c>
      <c r="C60" s="101">
        <v>1</v>
      </c>
      <c r="D60" s="418"/>
      <c r="E60" s="419"/>
      <c r="F60" s="339"/>
      <c r="G60" s="54"/>
      <c r="H60" s="54"/>
      <c r="I60" s="54"/>
      <c r="J60" s="54"/>
      <c r="K60" s="54"/>
      <c r="L60" s="54"/>
    </row>
    <row r="61" spans="1:12" hidden="1">
      <c r="A61" s="59"/>
      <c r="B61" s="415"/>
      <c r="C61" s="101">
        <v>2</v>
      </c>
      <c r="D61" s="418"/>
      <c r="E61" s="419"/>
      <c r="F61" s="339"/>
      <c r="G61" s="54"/>
      <c r="H61" s="54"/>
      <c r="I61" s="54"/>
      <c r="J61" s="54"/>
      <c r="K61" s="54"/>
      <c r="L61" s="54"/>
    </row>
    <row r="62" spans="1:12" hidden="1">
      <c r="A62" s="59"/>
      <c r="B62" s="415"/>
      <c r="C62" s="101">
        <v>3</v>
      </c>
      <c r="D62" s="418"/>
      <c r="E62" s="419"/>
      <c r="F62" s="339"/>
      <c r="G62" s="54"/>
      <c r="H62" s="54"/>
      <c r="I62" s="54"/>
      <c r="J62" s="54"/>
      <c r="K62" s="54"/>
      <c r="L62" s="54"/>
    </row>
    <row r="63" spans="1:12" hidden="1">
      <c r="A63" s="59"/>
      <c r="B63" s="302"/>
      <c r="C63" s="101">
        <v>4</v>
      </c>
      <c r="D63" s="418"/>
      <c r="E63" s="419"/>
      <c r="F63" s="339"/>
      <c r="G63" s="54"/>
      <c r="H63" s="54"/>
      <c r="I63" s="54"/>
      <c r="J63" s="54"/>
      <c r="K63" s="54"/>
      <c r="L63" s="54"/>
    </row>
    <row r="64" spans="1:12" hidden="1">
      <c r="A64" s="59"/>
      <c r="B64" s="78"/>
      <c r="C64" s="101">
        <v>5</v>
      </c>
      <c r="D64" s="418"/>
      <c r="E64" s="419"/>
      <c r="F64" s="339"/>
      <c r="G64" s="54"/>
      <c r="H64" s="54"/>
      <c r="I64" s="54"/>
      <c r="J64" s="54"/>
      <c r="K64" s="54"/>
      <c r="L64" s="54"/>
    </row>
    <row r="65" spans="1:12" hidden="1">
      <c r="A65" s="59"/>
      <c r="B65" s="78"/>
      <c r="C65" s="101">
        <v>6</v>
      </c>
      <c r="D65" s="418"/>
      <c r="E65" s="419"/>
      <c r="F65" s="339"/>
      <c r="G65" s="54"/>
      <c r="H65" s="54"/>
      <c r="I65" s="54"/>
      <c r="J65" s="54"/>
      <c r="K65" s="54"/>
      <c r="L65" s="54"/>
    </row>
    <row r="66" spans="1:12" hidden="1">
      <c r="A66" s="59"/>
      <c r="B66" s="78"/>
      <c r="C66" s="101">
        <v>7</v>
      </c>
      <c r="D66" s="418"/>
      <c r="E66" s="419"/>
      <c r="F66" s="339"/>
      <c r="G66" s="54"/>
      <c r="H66" s="54"/>
      <c r="I66" s="54"/>
      <c r="J66" s="54"/>
      <c r="K66" s="54"/>
      <c r="L66" s="54"/>
    </row>
    <row r="67" spans="1:12" hidden="1">
      <c r="A67" s="59"/>
      <c r="B67" s="78"/>
      <c r="C67" s="101">
        <v>8</v>
      </c>
      <c r="D67" s="418"/>
      <c r="E67" s="419"/>
      <c r="F67" s="339"/>
      <c r="G67" s="54"/>
      <c r="H67" s="54"/>
      <c r="I67" s="54"/>
      <c r="J67" s="54"/>
      <c r="K67" s="54"/>
      <c r="L67" s="54"/>
    </row>
    <row r="68" spans="1:12" hidden="1">
      <c r="A68" s="59"/>
      <c r="B68" s="78"/>
      <c r="C68" s="101">
        <v>9</v>
      </c>
      <c r="D68" s="418"/>
      <c r="E68" s="419"/>
      <c r="F68" s="339"/>
      <c r="G68" s="54"/>
      <c r="H68" s="54"/>
      <c r="I68" s="54"/>
      <c r="J68" s="54"/>
      <c r="K68" s="54"/>
      <c r="L68" s="54"/>
    </row>
    <row r="69" spans="1:12" hidden="1">
      <c r="A69" s="59"/>
      <c r="B69" s="78"/>
      <c r="C69" s="101">
        <v>10</v>
      </c>
      <c r="D69" s="418"/>
      <c r="E69" s="419"/>
      <c r="F69" s="339"/>
      <c r="G69" s="54"/>
      <c r="H69" s="54"/>
      <c r="I69" s="54"/>
      <c r="J69" s="54"/>
      <c r="K69" s="54"/>
      <c r="L69" s="54"/>
    </row>
    <row r="70" spans="1:12" hidden="1">
      <c r="A70" s="59"/>
      <c r="B70" s="78"/>
      <c r="C70" s="101">
        <v>11</v>
      </c>
      <c r="D70" s="418"/>
      <c r="E70" s="419"/>
      <c r="F70" s="339"/>
      <c r="G70" s="54"/>
      <c r="H70" s="54"/>
      <c r="I70" s="54"/>
      <c r="J70" s="54"/>
      <c r="K70" s="54"/>
      <c r="L70" s="54"/>
    </row>
    <row r="71" spans="1:12" hidden="1">
      <c r="A71" s="59"/>
      <c r="B71" s="102"/>
      <c r="C71" s="103">
        <v>12</v>
      </c>
      <c r="D71" s="420"/>
      <c r="E71" s="421"/>
      <c r="F71" s="340"/>
      <c r="G71" s="54"/>
      <c r="H71" s="54"/>
      <c r="I71" s="54"/>
      <c r="J71" s="54"/>
      <c r="K71" s="54"/>
      <c r="L71" s="54"/>
    </row>
    <row r="72" spans="1:12" s="3" customFormat="1" ht="16.5" hidden="1">
      <c r="A72" s="59"/>
      <c r="B72" s="35" t="s">
        <v>99</v>
      </c>
      <c r="C72" s="393"/>
      <c r="D72" s="394"/>
      <c r="E72" s="394"/>
      <c r="F72" s="395"/>
      <c r="G72" s="2"/>
      <c r="H72" s="2"/>
      <c r="I72" s="2"/>
      <c r="J72" s="2"/>
      <c r="K72" s="2"/>
      <c r="L72" s="2"/>
    </row>
    <row r="73" spans="1:12" s="3" customFormat="1" ht="16.5" hidden="1">
      <c r="A73" s="59"/>
      <c r="B73" s="18" t="s">
        <v>100</v>
      </c>
      <c r="C73" s="396"/>
      <c r="D73" s="397"/>
      <c r="E73" s="397"/>
      <c r="F73" s="398"/>
      <c r="G73" s="2"/>
      <c r="H73" s="2"/>
      <c r="I73" s="2"/>
      <c r="J73" s="2"/>
      <c r="K73" s="2"/>
      <c r="L73" s="2"/>
    </row>
    <row r="74" spans="1:12" s="3" customFormat="1" ht="33.75" hidden="1">
      <c r="A74" s="59"/>
      <c r="B74" s="19" t="s">
        <v>101</v>
      </c>
      <c r="C74" s="399"/>
      <c r="D74" s="400"/>
      <c r="E74" s="400"/>
      <c r="F74" s="401"/>
      <c r="G74" s="2"/>
      <c r="H74" s="2"/>
      <c r="I74" s="2"/>
      <c r="J74" s="2"/>
      <c r="K74" s="2"/>
      <c r="L74" s="2"/>
    </row>
    <row r="75" spans="1:12" s="3" customFormat="1" ht="16.5" hidden="1">
      <c r="A75" s="59"/>
      <c r="B75" s="290"/>
      <c r="C75" s="291" t="s">
        <v>102</v>
      </c>
      <c r="D75" s="292">
        <f>LEN(C72)</f>
        <v>0</v>
      </c>
      <c r="E75" s="293" t="s">
        <v>103</v>
      </c>
      <c r="F75" s="294" t="str">
        <f>IF(J75=1,"文字数が超過しています。","")</f>
        <v/>
      </c>
      <c r="G75" s="2"/>
      <c r="H75" s="2"/>
      <c r="I75" s="2"/>
      <c r="J75" s="2">
        <f>IF(D75&gt;500,1,0)</f>
        <v>0</v>
      </c>
      <c r="K75" s="2"/>
      <c r="L75" s="2"/>
    </row>
    <row r="76" spans="1:12" hidden="1">
      <c r="A76" s="59"/>
      <c r="B76" s="288" t="s">
        <v>84</v>
      </c>
      <c r="C76" s="402" t="s">
        <v>25</v>
      </c>
      <c r="D76" s="402"/>
      <c r="E76" s="403"/>
      <c r="F76" s="289"/>
      <c r="G76" s="54"/>
      <c r="H76" s="58">
        <f>IF(C76=選択肢!G28,1,IF(C76=選択肢!G29,2,0))</f>
        <v>0</v>
      </c>
      <c r="I76" s="54"/>
      <c r="J76" s="281"/>
      <c r="K76" s="54"/>
      <c r="L76" s="54"/>
    </row>
    <row r="77" spans="1:12" s="3" customFormat="1" ht="16.5" hidden="1">
      <c r="A77" s="59"/>
      <c r="B77" s="7" t="s">
        <v>136</v>
      </c>
      <c r="C77" s="5"/>
      <c r="D77" s="5"/>
      <c r="E77" s="5"/>
      <c r="F77" s="8" t="s">
        <v>85</v>
      </c>
      <c r="G77" s="2"/>
      <c r="H77" s="2"/>
      <c r="I77" s="2"/>
      <c r="J77" s="2"/>
      <c r="K77" s="2"/>
      <c r="L77" s="2"/>
    </row>
    <row r="78" spans="1:12" s="3" customFormat="1" ht="16.5" hidden="1">
      <c r="A78" s="59"/>
      <c r="B78" s="17" t="s">
        <v>137</v>
      </c>
      <c r="C78" s="5"/>
      <c r="D78" s="5"/>
      <c r="E78" s="5"/>
      <c r="F78" s="6" t="s">
        <v>86</v>
      </c>
      <c r="G78" s="2"/>
      <c r="H78" s="2"/>
      <c r="I78" s="2"/>
      <c r="J78" s="2"/>
      <c r="K78" s="2"/>
      <c r="L78" s="2"/>
    </row>
    <row r="79" spans="1:12" s="3" customFormat="1" ht="16.5" hidden="1">
      <c r="A79" s="59"/>
      <c r="B79" s="17" t="s">
        <v>138</v>
      </c>
      <c r="C79" s="5"/>
      <c r="D79" s="5"/>
      <c r="E79" s="5"/>
      <c r="F79" s="8" t="s">
        <v>87</v>
      </c>
      <c r="G79" s="2"/>
      <c r="H79" s="2"/>
      <c r="I79" s="2"/>
      <c r="J79" s="2"/>
      <c r="K79" s="2"/>
      <c r="L79" s="2"/>
    </row>
    <row r="80" spans="1:12" s="3" customFormat="1" ht="16.5" hidden="1">
      <c r="A80" s="59"/>
      <c r="B80" s="17" t="s">
        <v>139</v>
      </c>
      <c r="C80" s="5"/>
      <c r="D80" s="5"/>
      <c r="E80" s="5"/>
      <c r="F80" s="6" t="s">
        <v>88</v>
      </c>
      <c r="G80" s="2"/>
      <c r="H80" s="2"/>
      <c r="I80" s="2"/>
      <c r="J80" s="2"/>
      <c r="K80" s="2"/>
      <c r="L80" s="2"/>
    </row>
    <row r="81" spans="1:12" s="3" customFormat="1" ht="16.5" hidden="1">
      <c r="A81" s="59"/>
      <c r="B81" s="15" t="s">
        <v>98</v>
      </c>
      <c r="C81" s="5"/>
      <c r="D81" s="5"/>
      <c r="E81" s="5"/>
      <c r="F81" s="8" t="s">
        <v>89</v>
      </c>
      <c r="G81" s="2"/>
      <c r="H81" s="2"/>
      <c r="I81" s="2"/>
      <c r="J81" s="2"/>
      <c r="K81" s="2"/>
      <c r="L81" s="2"/>
    </row>
    <row r="82" spans="1:12" s="3" customFormat="1" ht="16.5" hidden="1">
      <c r="A82" s="59"/>
      <c r="B82" s="254" t="s">
        <v>140</v>
      </c>
      <c r="C82" s="5"/>
      <c r="D82" s="5"/>
      <c r="E82" s="5"/>
      <c r="F82" s="9" t="s">
        <v>90</v>
      </c>
      <c r="G82" s="2"/>
      <c r="H82" s="2"/>
      <c r="I82" s="2"/>
      <c r="J82" s="2"/>
      <c r="K82" s="2"/>
      <c r="L82" s="2"/>
    </row>
    <row r="83" spans="1:12" s="3" customFormat="1" ht="17.25" hidden="1" thickBot="1">
      <c r="A83" s="59"/>
      <c r="B83" s="255"/>
      <c r="C83" s="256"/>
      <c r="D83" s="256"/>
      <c r="E83" s="256"/>
      <c r="F83" s="16" t="s">
        <v>91</v>
      </c>
      <c r="G83" s="2"/>
      <c r="H83" s="2"/>
      <c r="I83" s="2"/>
      <c r="J83" s="2"/>
      <c r="K83" s="2"/>
      <c r="L83" s="2"/>
    </row>
    <row r="84" spans="1:12" ht="21.75" customHeight="1">
      <c r="A84" s="299" t="s">
        <v>505</v>
      </c>
      <c r="B84" s="104" t="s">
        <v>72</v>
      </c>
      <c r="C84" s="105" t="s">
        <v>67</v>
      </c>
      <c r="D84" s="475"/>
      <c r="E84" s="475"/>
      <c r="F84" s="476"/>
      <c r="G84" s="54"/>
      <c r="H84" s="58">
        <f>COUNTBLANK(D84:D85)</f>
        <v>2</v>
      </c>
      <c r="I84" s="84">
        <f>IF(AND(H84&lt;2,D84=""),1,0)</f>
        <v>0</v>
      </c>
      <c r="J84" s="281">
        <f>IF(OR($K$104=1,SUM(I84:I85)=0),0,1)</f>
        <v>0</v>
      </c>
      <c r="K84" s="286">
        <f>IF($H$6=1,1,0)</f>
        <v>1</v>
      </c>
      <c r="L84" s="54"/>
    </row>
    <row r="85" spans="1:12" ht="21.75" customHeight="1">
      <c r="A85" s="287" t="s">
        <v>497</v>
      </c>
      <c r="B85" s="110"/>
      <c r="C85" s="107" t="s">
        <v>496</v>
      </c>
      <c r="D85" s="369"/>
      <c r="E85" s="369"/>
      <c r="F85" s="370"/>
      <c r="G85" s="54"/>
      <c r="H85" s="54"/>
      <c r="I85" s="84">
        <f>IF(AND(H84&lt;2,D85=""),1,0)</f>
        <v>0</v>
      </c>
      <c r="J85" s="54"/>
      <c r="K85" s="55" t="s">
        <v>144</v>
      </c>
      <c r="L85" s="54"/>
    </row>
    <row r="86" spans="1:12" ht="21.75" customHeight="1">
      <c r="A86" s="377" t="str">
        <f>IF(K104=1,"※ アクティビティ部門は、下部の『音源に関する～」を入力してください。","")</f>
        <v/>
      </c>
      <c r="B86" s="106" t="s">
        <v>74</v>
      </c>
      <c r="C86" s="112" t="s">
        <v>67</v>
      </c>
      <c r="D86" s="375"/>
      <c r="E86" s="375"/>
      <c r="F86" s="376"/>
      <c r="G86" s="54"/>
      <c r="H86" s="58">
        <f>COUNTBLANK(D86:D87)</f>
        <v>2</v>
      </c>
      <c r="I86" s="84">
        <f>IF(AND(H86&lt;2,D86=""),1,0)</f>
        <v>0</v>
      </c>
      <c r="J86" s="281">
        <f>IF(OR($K$104=1,SUM(I86:I87)=0),0,1)</f>
        <v>0</v>
      </c>
      <c r="K86" s="54"/>
      <c r="L86" s="54"/>
    </row>
    <row r="87" spans="1:12" ht="21.75" customHeight="1">
      <c r="A87" s="377"/>
      <c r="B87" s="110"/>
      <c r="C87" s="297" t="s">
        <v>496</v>
      </c>
      <c r="D87" s="378"/>
      <c r="E87" s="378"/>
      <c r="F87" s="379"/>
      <c r="G87" s="54"/>
      <c r="H87" s="54"/>
      <c r="I87" s="84">
        <f>IF(AND(H86&lt;2,D87=""),1,0)</f>
        <v>0</v>
      </c>
      <c r="J87" s="54"/>
      <c r="K87" s="54"/>
      <c r="L87" s="54"/>
    </row>
    <row r="88" spans="1:12" ht="21.75" customHeight="1">
      <c r="A88" s="377"/>
      <c r="B88" s="106" t="s">
        <v>75</v>
      </c>
      <c r="C88" s="114" t="s">
        <v>67</v>
      </c>
      <c r="D88" s="373"/>
      <c r="E88" s="373"/>
      <c r="F88" s="374"/>
      <c r="G88" s="54"/>
      <c r="H88" s="58">
        <f>COUNTBLANK(D88:D89)</f>
        <v>2</v>
      </c>
      <c r="I88" s="84">
        <f>IF(AND(H88&lt;2,D88=""),1,0)</f>
        <v>0</v>
      </c>
      <c r="J88" s="281">
        <f>IF(OR($K$104=1,SUM(I88:I89)=0),0,1)</f>
        <v>0</v>
      </c>
      <c r="K88" s="54"/>
      <c r="L88" s="54"/>
    </row>
    <row r="89" spans="1:12" ht="21.75" customHeight="1">
      <c r="A89" s="377"/>
      <c r="B89" s="110"/>
      <c r="C89" s="297" t="s">
        <v>496</v>
      </c>
      <c r="D89" s="378"/>
      <c r="E89" s="378"/>
      <c r="F89" s="379"/>
      <c r="G89" s="54"/>
      <c r="H89" s="54"/>
      <c r="I89" s="84">
        <f>IF(AND(H88&lt;2,D89=""),1,0)</f>
        <v>0</v>
      </c>
      <c r="J89" s="54"/>
      <c r="K89" s="54"/>
      <c r="L89" s="54"/>
    </row>
    <row r="90" spans="1:12" ht="21.75" customHeight="1">
      <c r="A90" s="300"/>
      <c r="B90" s="106" t="s">
        <v>76</v>
      </c>
      <c r="C90" s="114" t="s">
        <v>67</v>
      </c>
      <c r="D90" s="373"/>
      <c r="E90" s="373"/>
      <c r="F90" s="374"/>
      <c r="G90" s="54"/>
      <c r="H90" s="58">
        <f>COUNTBLANK(D90:D91)</f>
        <v>2</v>
      </c>
      <c r="I90" s="84">
        <f>IF(AND(H90&lt;2,D90=""),1,0)</f>
        <v>0</v>
      </c>
      <c r="J90" s="281">
        <f>IF(OR($K$104=1,SUM(I90:I91)=0),0,1)</f>
        <v>0</v>
      </c>
      <c r="K90" s="54"/>
      <c r="L90" s="54"/>
    </row>
    <row r="91" spans="1:12" ht="21.75" customHeight="1">
      <c r="A91" s="300"/>
      <c r="B91" s="110"/>
      <c r="C91" s="297" t="s">
        <v>496</v>
      </c>
      <c r="D91" s="378"/>
      <c r="E91" s="378"/>
      <c r="F91" s="379"/>
      <c r="G91" s="54"/>
      <c r="H91" s="54"/>
      <c r="I91" s="84">
        <f>IF(AND(H90&lt;2,D91=""),1,0)</f>
        <v>0</v>
      </c>
      <c r="J91" s="54"/>
      <c r="K91" s="54"/>
      <c r="L91" s="54"/>
    </row>
    <row r="92" spans="1:12" ht="21.75" customHeight="1">
      <c r="A92" s="300"/>
      <c r="B92" s="106" t="s">
        <v>77</v>
      </c>
      <c r="C92" s="114" t="s">
        <v>67</v>
      </c>
      <c r="D92" s="373"/>
      <c r="E92" s="373"/>
      <c r="F92" s="374"/>
      <c r="G92" s="54"/>
      <c r="H92" s="58">
        <f>COUNTBLANK(D92:D93)</f>
        <v>2</v>
      </c>
      <c r="I92" s="84">
        <f>IF(AND(H92&lt;2,D92=""),1,0)</f>
        <v>0</v>
      </c>
      <c r="J92" s="281">
        <f>IF(OR($K$104=1,SUM(I92:I93)=0),0,1)</f>
        <v>0</v>
      </c>
      <c r="K92" s="54"/>
      <c r="L92" s="54"/>
    </row>
    <row r="93" spans="1:12" ht="21.75" customHeight="1">
      <c r="A93" s="300"/>
      <c r="B93" s="110"/>
      <c r="C93" s="297" t="s">
        <v>496</v>
      </c>
      <c r="D93" s="378"/>
      <c r="E93" s="378"/>
      <c r="F93" s="379"/>
      <c r="G93" s="54"/>
      <c r="H93" s="54"/>
      <c r="I93" s="84">
        <f>IF(AND(H92&lt;2,D93=""),1,0)</f>
        <v>0</v>
      </c>
      <c r="J93" s="54"/>
      <c r="K93" s="54"/>
      <c r="L93" s="54"/>
    </row>
    <row r="94" spans="1:12" ht="21.75" customHeight="1">
      <c r="A94" s="300"/>
      <c r="B94" s="106" t="s">
        <v>78</v>
      </c>
      <c r="C94" s="114" t="s">
        <v>67</v>
      </c>
      <c r="D94" s="373"/>
      <c r="E94" s="373"/>
      <c r="F94" s="374"/>
      <c r="G94" s="54"/>
      <c r="H94" s="58">
        <f>COUNTBLANK(D94:D95)</f>
        <v>2</v>
      </c>
      <c r="I94" s="84">
        <f>IF(AND(H94&lt;2,D94=""),1,0)</f>
        <v>0</v>
      </c>
      <c r="J94" s="281">
        <f>IF(OR($K$104=1,SUM(I94:I95)=0),0,1)</f>
        <v>0</v>
      </c>
      <c r="K94" s="54"/>
      <c r="L94" s="54"/>
    </row>
    <row r="95" spans="1:12" ht="21.75" customHeight="1">
      <c r="A95" s="300"/>
      <c r="B95" s="110"/>
      <c r="C95" s="297" t="s">
        <v>496</v>
      </c>
      <c r="D95" s="378"/>
      <c r="E95" s="378"/>
      <c r="F95" s="379"/>
      <c r="G95" s="54"/>
      <c r="H95" s="54"/>
      <c r="I95" s="84">
        <f>IF(AND(H94&lt;2,D95=""),1,0)</f>
        <v>0</v>
      </c>
      <c r="J95" s="54"/>
      <c r="K95" s="54"/>
      <c r="L95" s="54"/>
    </row>
    <row r="96" spans="1:12" ht="21.75" customHeight="1">
      <c r="A96" s="300"/>
      <c r="B96" s="106" t="s">
        <v>79</v>
      </c>
      <c r="C96" s="114" t="s">
        <v>67</v>
      </c>
      <c r="D96" s="373"/>
      <c r="E96" s="373"/>
      <c r="F96" s="374"/>
      <c r="G96" s="54"/>
      <c r="H96" s="58">
        <f>COUNTBLANK(D96:D97)</f>
        <v>2</v>
      </c>
      <c r="I96" s="84">
        <f>IF(AND(H96&lt;2,D96=""),1,0)</f>
        <v>0</v>
      </c>
      <c r="J96" s="281">
        <f>IF(OR($K$104=1,SUM(I96:I97)=0),0,1)</f>
        <v>0</v>
      </c>
      <c r="K96" s="54"/>
      <c r="L96" s="54"/>
    </row>
    <row r="97" spans="1:12" ht="21.75" customHeight="1">
      <c r="A97" s="300"/>
      <c r="B97" s="110"/>
      <c r="C97" s="297" t="s">
        <v>496</v>
      </c>
      <c r="D97" s="378"/>
      <c r="E97" s="378"/>
      <c r="F97" s="379"/>
      <c r="G97" s="54"/>
      <c r="H97" s="54"/>
      <c r="I97" s="84">
        <f>IF(AND(H96&lt;2,D97=""),1,0)</f>
        <v>0</v>
      </c>
      <c r="J97" s="54"/>
      <c r="K97" s="54"/>
      <c r="L97" s="54"/>
    </row>
    <row r="98" spans="1:12" ht="21.75" customHeight="1">
      <c r="A98" s="300"/>
      <c r="B98" s="106" t="s">
        <v>80</v>
      </c>
      <c r="C98" s="114" t="s">
        <v>67</v>
      </c>
      <c r="D98" s="373"/>
      <c r="E98" s="373"/>
      <c r="F98" s="374"/>
      <c r="G98" s="54"/>
      <c r="H98" s="58">
        <f>COUNTBLANK(D98:D99)</f>
        <v>2</v>
      </c>
      <c r="I98" s="84">
        <f>IF(AND(H98&lt;2,D98=""),1,0)</f>
        <v>0</v>
      </c>
      <c r="J98" s="281">
        <f>IF(OR($K$104=1,SUM(I98:I99)=0),0,1)</f>
        <v>0</v>
      </c>
      <c r="K98" s="54"/>
      <c r="L98" s="54"/>
    </row>
    <row r="99" spans="1:12" ht="21.75" customHeight="1">
      <c r="A99" s="300"/>
      <c r="B99" s="110"/>
      <c r="C99" s="297" t="s">
        <v>496</v>
      </c>
      <c r="D99" s="378"/>
      <c r="E99" s="378"/>
      <c r="F99" s="379"/>
      <c r="G99" s="54"/>
      <c r="H99" s="54"/>
      <c r="I99" s="84">
        <f>IF(AND(H98&lt;2,D99=""),1,0)</f>
        <v>0</v>
      </c>
      <c r="J99" s="54"/>
      <c r="K99" s="54"/>
      <c r="L99" s="54"/>
    </row>
    <row r="100" spans="1:12" ht="21.75" customHeight="1">
      <c r="A100" s="300"/>
      <c r="B100" s="106" t="s">
        <v>81</v>
      </c>
      <c r="C100" s="114" t="s">
        <v>67</v>
      </c>
      <c r="D100" s="373"/>
      <c r="E100" s="373"/>
      <c r="F100" s="374"/>
      <c r="G100" s="54"/>
      <c r="H100" s="58">
        <f>COUNTBLANK(D100:D101)</f>
        <v>2</v>
      </c>
      <c r="I100" s="84">
        <f>IF(AND(H100&lt;2,D100=""),1,0)</f>
        <v>0</v>
      </c>
      <c r="J100" s="281">
        <f>IF(OR($K$104=1,SUM(I100:I101)=0),0,1)</f>
        <v>0</v>
      </c>
      <c r="K100" s="54"/>
      <c r="L100" s="54"/>
    </row>
    <row r="101" spans="1:12" ht="21.75" customHeight="1">
      <c r="A101" s="300"/>
      <c r="B101" s="110"/>
      <c r="C101" s="297" t="s">
        <v>496</v>
      </c>
      <c r="D101" s="378"/>
      <c r="E101" s="378"/>
      <c r="F101" s="379"/>
      <c r="G101" s="54"/>
      <c r="H101" s="54"/>
      <c r="I101" s="84">
        <f>IF(AND(H100&lt;2,D101=""),1,0)</f>
        <v>0</v>
      </c>
      <c r="J101" s="54"/>
      <c r="K101" s="54"/>
      <c r="L101" s="54"/>
    </row>
    <row r="102" spans="1:12" ht="21.75" customHeight="1">
      <c r="A102" s="300"/>
      <c r="B102" s="106" t="s">
        <v>82</v>
      </c>
      <c r="C102" s="114" t="s">
        <v>67</v>
      </c>
      <c r="D102" s="373"/>
      <c r="E102" s="373"/>
      <c r="F102" s="374"/>
      <c r="G102" s="54"/>
      <c r="H102" s="58">
        <f>COUNTBLANK(D102:D103)</f>
        <v>2</v>
      </c>
      <c r="I102" s="84">
        <f>IF(AND(H102&lt;2,D102=""),1,0)</f>
        <v>0</v>
      </c>
      <c r="J102" s="281">
        <f>IF(OR($K$104=1,SUM(I102:I103)=0),0,1)</f>
        <v>0</v>
      </c>
      <c r="K102" s="54"/>
      <c r="L102" s="54"/>
    </row>
    <row r="103" spans="1:12" ht="21.75" customHeight="1" thickBot="1">
      <c r="A103" s="300"/>
      <c r="B103" s="106"/>
      <c r="C103" s="107" t="s">
        <v>496</v>
      </c>
      <c r="D103" s="369"/>
      <c r="E103" s="369"/>
      <c r="F103" s="370"/>
      <c r="G103" s="54"/>
      <c r="H103" s="54"/>
      <c r="I103" s="84">
        <f>IF(AND(H102&lt;2,D103=""),1,0)</f>
        <v>0</v>
      </c>
      <c r="J103" s="54"/>
      <c r="K103" s="54"/>
      <c r="L103" s="54"/>
    </row>
    <row r="104" spans="1:12" ht="21.75" customHeight="1">
      <c r="A104" s="380" t="s">
        <v>499</v>
      </c>
      <c r="B104" s="104" t="s">
        <v>72</v>
      </c>
      <c r="C104" s="105" t="s">
        <v>67</v>
      </c>
      <c r="D104" s="475"/>
      <c r="E104" s="475"/>
      <c r="F104" s="476"/>
      <c r="G104" s="54"/>
      <c r="H104" s="58">
        <f>COUNTBLANK(D104:D106)</f>
        <v>3</v>
      </c>
      <c r="I104" s="84">
        <f>IF(AND(OR(I107=0,H104&lt;3),D104=""),1,0)</f>
        <v>0</v>
      </c>
      <c r="J104" s="281">
        <f>IF(OR(AND(H104=3,I107=1,SUM(I104:I113)=1),SUM(I104:I113)=0),0,1)</f>
        <v>0</v>
      </c>
      <c r="K104" s="286">
        <f>IF($H$6=2,1,0)</f>
        <v>0</v>
      </c>
      <c r="L104" s="296">
        <f>COUNTA(D104:F106)+H107</f>
        <v>0</v>
      </c>
    </row>
    <row r="105" spans="1:12" ht="21.75" customHeight="1">
      <c r="A105" s="381"/>
      <c r="B105" s="106"/>
      <c r="C105" s="120" t="s">
        <v>165</v>
      </c>
      <c r="D105" s="369"/>
      <c r="E105" s="369"/>
      <c r="F105" s="370"/>
      <c r="G105" s="54"/>
      <c r="H105" s="54"/>
      <c r="I105" s="84">
        <f>IF(AND(OR(I107=0,H104&lt;3),D105=""),1,0)</f>
        <v>0</v>
      </c>
      <c r="J105" s="54"/>
      <c r="K105" s="55" t="s">
        <v>144</v>
      </c>
    </row>
    <row r="106" spans="1:12" ht="21.75" customHeight="1">
      <c r="A106" s="287" t="s">
        <v>500</v>
      </c>
      <c r="B106" s="106"/>
      <c r="C106" s="107" t="s">
        <v>168</v>
      </c>
      <c r="D106" s="371"/>
      <c r="E106" s="371"/>
      <c r="F106" s="372"/>
      <c r="G106" s="54"/>
      <c r="H106" s="54"/>
      <c r="I106" s="84">
        <f>IF(AND(OR(I107=0,H104&lt;3),D106=""),1,0)</f>
        <v>0</v>
      </c>
      <c r="J106" s="54"/>
      <c r="K106" s="54"/>
    </row>
    <row r="107" spans="1:12" ht="18" customHeight="1">
      <c r="A107" s="377" t="str">
        <f>IF(K84=1,"※ CD等の音源を使用する団体のみ入力してください。","")</f>
        <v>※ CD等の音源を使用する団体のみ入力してください。</v>
      </c>
      <c r="B107" s="106"/>
      <c r="C107" s="121" t="s">
        <v>167</v>
      </c>
      <c r="D107" s="108"/>
      <c r="E107" s="76"/>
      <c r="F107" s="303" t="s">
        <v>25</v>
      </c>
      <c r="G107" s="54"/>
      <c r="H107" s="279">
        <f>IF(F107=選択肢!$E$29,1,IF(F107=選択肢!$E$30,2,IF(F107=選択肢!$E$28,3,0)))</f>
        <v>0</v>
      </c>
      <c r="I107" s="84">
        <f>IF(H107=0,1,0)</f>
        <v>1</v>
      </c>
      <c r="J107" s="54"/>
      <c r="K107" s="109" t="str">
        <f>IF(OR(F107=$H$1,F107=選択肢!$E$30),"",IF(F107=選択肢!$E$28,1,0))</f>
        <v/>
      </c>
      <c r="L107" s="54"/>
    </row>
    <row r="108" spans="1:12" ht="18" customHeight="1">
      <c r="A108" s="377"/>
      <c r="B108" s="106"/>
      <c r="C108" s="108" t="str">
        <f>IF(H107=1,"確認日",IF(H107=2,"確認予定日",""))</f>
        <v/>
      </c>
      <c r="D108" s="108"/>
      <c r="E108" s="76"/>
      <c r="F108" s="266"/>
      <c r="G108" s="54"/>
      <c r="H108" s="54"/>
      <c r="I108" s="84">
        <f>IF(AND(OR(H107=1,H107=2),F108=""),1,0)</f>
        <v>0</v>
      </c>
      <c r="J108" s="54"/>
      <c r="K108" s="54"/>
      <c r="L108" s="54"/>
    </row>
    <row r="109" spans="1:12" ht="18" customHeight="1">
      <c r="A109" s="377"/>
      <c r="B109" s="106"/>
      <c r="C109" s="74" t="str">
        <f>IF(H107=1,"確認相手先","")</f>
        <v/>
      </c>
      <c r="D109" s="108" t="str">
        <f>IF(C109&lt;&gt;"","社名","")</f>
        <v/>
      </c>
      <c r="E109" s="76"/>
      <c r="F109" s="267"/>
      <c r="G109" s="54"/>
      <c r="H109" s="54"/>
      <c r="I109" s="84">
        <f>IF(AND(H107=1,F109=""),1,0)</f>
        <v>0</v>
      </c>
      <c r="J109" s="54"/>
      <c r="K109" s="54"/>
      <c r="L109" s="54"/>
    </row>
    <row r="110" spans="1:12" ht="18" customHeight="1">
      <c r="A110" s="122"/>
      <c r="B110" s="106"/>
      <c r="C110" s="130"/>
      <c r="D110" s="108" t="str">
        <f>IF(C109&lt;&gt;"","担当者","")</f>
        <v/>
      </c>
      <c r="E110" s="76"/>
      <c r="F110" s="267"/>
      <c r="G110" s="54"/>
      <c r="H110" s="54"/>
      <c r="I110" s="84">
        <f>IF(AND(H107=1,F110=""),1,0)</f>
        <v>0</v>
      </c>
      <c r="J110" s="54"/>
      <c r="K110" s="54"/>
      <c r="L110" s="54"/>
    </row>
    <row r="111" spans="1:12" ht="18" customHeight="1">
      <c r="A111" s="122"/>
      <c r="B111" s="106"/>
      <c r="C111" s="75"/>
      <c r="D111" s="108" t="str">
        <f>IF(C109&lt;&gt;"","電話番号","")</f>
        <v/>
      </c>
      <c r="E111" s="76"/>
      <c r="F111" s="268"/>
      <c r="G111" s="54"/>
      <c r="H111" s="54"/>
      <c r="I111" s="84">
        <f>IF(AND(H107=1,F111=""),1,0)</f>
        <v>0</v>
      </c>
      <c r="J111" s="54"/>
      <c r="K111" s="54"/>
      <c r="L111" s="54"/>
    </row>
    <row r="112" spans="1:12" ht="18" customHeight="1">
      <c r="A112" s="122"/>
      <c r="B112" s="106"/>
      <c r="C112" s="108" t="str">
        <f>IF(C109&lt;&gt;"","出演団体担当者名","")</f>
        <v/>
      </c>
      <c r="D112" s="108"/>
      <c r="E112" s="76"/>
      <c r="F112" s="267"/>
      <c r="G112" s="54"/>
      <c r="H112" s="54"/>
      <c r="I112" s="84">
        <f>IF(AND(H107=1,F112=""),1,0)</f>
        <v>0</v>
      </c>
      <c r="J112" s="54"/>
      <c r="K112" s="54"/>
      <c r="L112" s="54"/>
    </row>
    <row r="113" spans="1:12" ht="18" customHeight="1">
      <c r="A113" s="122"/>
      <c r="B113" s="106"/>
      <c r="C113" s="111" t="str">
        <f>IF(H107=0,"","使用料")</f>
        <v/>
      </c>
      <c r="D113" s="111"/>
      <c r="E113" s="85"/>
      <c r="F113" s="269" t="s">
        <v>25</v>
      </c>
      <c r="G113" s="54"/>
      <c r="H113" s="58">
        <f>IF(F113=$H$1,0,1)</f>
        <v>0</v>
      </c>
      <c r="I113" s="84">
        <f>IF(AND(H107&lt;&gt;0,H113=0),1,0)</f>
        <v>0</v>
      </c>
      <c r="J113" s="54"/>
      <c r="K113" s="109" t="str">
        <f>IF(OR(H107=0,F113=$H$1),"",IF(F113=選択肢!$F$29,1,0))</f>
        <v/>
      </c>
      <c r="L113" s="54"/>
    </row>
    <row r="114" spans="1:12" ht="21.75" customHeight="1">
      <c r="A114" s="300"/>
      <c r="B114" s="123" t="s">
        <v>74</v>
      </c>
      <c r="C114" s="112" t="s">
        <v>67</v>
      </c>
      <c r="D114" s="375"/>
      <c r="E114" s="375"/>
      <c r="F114" s="376"/>
      <c r="G114" s="54"/>
      <c r="H114" s="58">
        <f>COUNTBLANK(D114:D116)</f>
        <v>3</v>
      </c>
      <c r="I114" s="84">
        <f>IF(AND(OR(I117=0,H114&lt;3),D114=""),1,0)</f>
        <v>0</v>
      </c>
      <c r="J114" s="281">
        <f>IF(OR(AND(H114=3,I117=1,SUM(I114:I123)=1),SUM(I114:I123)=0),0,1)</f>
        <v>0</v>
      </c>
      <c r="K114" s="55"/>
      <c r="L114" s="296">
        <f>COUNTA(D114:F116)+H117</f>
        <v>0</v>
      </c>
    </row>
    <row r="115" spans="1:12" ht="21.75" customHeight="1">
      <c r="A115" s="300"/>
      <c r="B115" s="106"/>
      <c r="C115" s="120" t="s">
        <v>165</v>
      </c>
      <c r="D115" s="369"/>
      <c r="E115" s="369"/>
      <c r="F115" s="370"/>
      <c r="G115" s="54"/>
      <c r="H115" s="54"/>
      <c r="I115" s="84">
        <f>IF(AND(OR(I117=0,H114&lt;3),D115=""),1,0)</f>
        <v>0</v>
      </c>
      <c r="J115" s="54"/>
      <c r="K115" s="54"/>
      <c r="L115" s="54"/>
    </row>
    <row r="116" spans="1:12" ht="21.75" customHeight="1">
      <c r="A116" s="122"/>
      <c r="B116" s="106"/>
      <c r="C116" s="107" t="s">
        <v>168</v>
      </c>
      <c r="D116" s="371"/>
      <c r="E116" s="371"/>
      <c r="F116" s="372"/>
      <c r="G116" s="54"/>
      <c r="H116" s="54"/>
      <c r="I116" s="84">
        <f>IF(AND(OR(I117=0,H114&lt;3),D116=""),1,0)</f>
        <v>0</v>
      </c>
      <c r="J116" s="54"/>
      <c r="K116" s="54"/>
      <c r="L116" s="54"/>
    </row>
    <row r="117" spans="1:12" ht="18" customHeight="1">
      <c r="A117" s="122"/>
      <c r="B117" s="106"/>
      <c r="C117" s="121" t="s">
        <v>167</v>
      </c>
      <c r="D117" s="108"/>
      <c r="E117" s="76"/>
      <c r="F117" s="303" t="s">
        <v>25</v>
      </c>
      <c r="G117" s="54"/>
      <c r="H117" s="279">
        <f>IF(F117=選択肢!$E$29,1,IF(F117=選択肢!$E$30,2,IF(F117=選択肢!$E$28,3,0)))</f>
        <v>0</v>
      </c>
      <c r="I117" s="84">
        <f>IF(H117=0,1,0)</f>
        <v>1</v>
      </c>
      <c r="J117" s="54"/>
      <c r="K117" s="109" t="str">
        <f>IF(OR(F117=$H$1,F117=選択肢!$E$30),"",IF(F117=選択肢!$E$28,1,0))</f>
        <v/>
      </c>
      <c r="L117" s="54"/>
    </row>
    <row r="118" spans="1:12" ht="18" customHeight="1">
      <c r="A118" s="122"/>
      <c r="B118" s="106"/>
      <c r="C118" s="108" t="str">
        <f>IF(H117=1,"確認日",IF(H117=2,"確認予定日",""))</f>
        <v/>
      </c>
      <c r="D118" s="108"/>
      <c r="E118" s="76"/>
      <c r="F118" s="266"/>
      <c r="G118" s="54"/>
      <c r="H118" s="54"/>
      <c r="I118" s="84">
        <f>IF(AND(OR(H117=1,H117=2),F118=""),1,0)</f>
        <v>0</v>
      </c>
      <c r="J118" s="54"/>
      <c r="K118" s="54"/>
      <c r="L118" s="54"/>
    </row>
    <row r="119" spans="1:12" ht="18" customHeight="1">
      <c r="A119" s="122"/>
      <c r="B119" s="106"/>
      <c r="C119" s="74" t="str">
        <f>IF(H117=1,"確認相手先","")</f>
        <v/>
      </c>
      <c r="D119" s="108" t="str">
        <f>IF(C119&lt;&gt;"","社名","")</f>
        <v/>
      </c>
      <c r="E119" s="76"/>
      <c r="F119" s="267"/>
      <c r="G119" s="54"/>
      <c r="H119" s="54"/>
      <c r="I119" s="84">
        <f>IF(AND(H117=1,F119=""),1,0)</f>
        <v>0</v>
      </c>
      <c r="J119" s="54"/>
      <c r="K119" s="54"/>
      <c r="L119" s="54"/>
    </row>
    <row r="120" spans="1:12" ht="18" customHeight="1">
      <c r="A120" s="122"/>
      <c r="B120" s="106"/>
      <c r="C120" s="130"/>
      <c r="D120" s="108" t="str">
        <f>IF(C119&lt;&gt;"","担当者","")</f>
        <v/>
      </c>
      <c r="E120" s="76"/>
      <c r="F120" s="267"/>
      <c r="G120" s="54"/>
      <c r="H120" s="54"/>
      <c r="I120" s="84">
        <f>IF(AND(H117=1,F120=""),1,0)</f>
        <v>0</v>
      </c>
      <c r="J120" s="54"/>
      <c r="K120" s="54"/>
      <c r="L120" s="54"/>
    </row>
    <row r="121" spans="1:12" ht="18" customHeight="1">
      <c r="A121" s="122"/>
      <c r="B121" s="106"/>
      <c r="C121" s="75"/>
      <c r="D121" s="108" t="str">
        <f>IF(C119&lt;&gt;"","電話番号","")</f>
        <v/>
      </c>
      <c r="E121" s="76"/>
      <c r="F121" s="268"/>
      <c r="G121" s="54"/>
      <c r="H121" s="54"/>
      <c r="I121" s="84">
        <f>IF(AND(H117=1,F121=""),1,0)</f>
        <v>0</v>
      </c>
      <c r="J121" s="54"/>
      <c r="K121" s="54"/>
      <c r="L121" s="54"/>
    </row>
    <row r="122" spans="1:12" ht="18" customHeight="1">
      <c r="A122" s="122"/>
      <c r="B122" s="106"/>
      <c r="C122" s="108" t="str">
        <f>IF(C119&lt;&gt;"","出演団体担当者名","")</f>
        <v/>
      </c>
      <c r="D122" s="108"/>
      <c r="E122" s="76"/>
      <c r="F122" s="267"/>
      <c r="G122" s="54"/>
      <c r="H122" s="54"/>
      <c r="I122" s="84">
        <f>IF(AND(H117=1,F122=""),1,0)</f>
        <v>0</v>
      </c>
      <c r="J122" s="54"/>
      <c r="K122" s="54"/>
      <c r="L122" s="54"/>
    </row>
    <row r="123" spans="1:12" ht="18" customHeight="1">
      <c r="A123" s="122"/>
      <c r="B123" s="110"/>
      <c r="C123" s="113" t="str">
        <f>IF(H117=0,"","使用料")</f>
        <v/>
      </c>
      <c r="D123" s="113"/>
      <c r="E123" s="77"/>
      <c r="F123" s="270" t="s">
        <v>25</v>
      </c>
      <c r="G123" s="54"/>
      <c r="H123" s="58">
        <f>IF(F123=$H$1,0,1)</f>
        <v>0</v>
      </c>
      <c r="I123" s="84">
        <f>IF(AND(H117&lt;&gt;0,H123=0),1,0)</f>
        <v>0</v>
      </c>
      <c r="J123" s="54"/>
      <c r="K123" s="109" t="str">
        <f>IF(OR(H117=0,F123=$H$1),"",IF(F123=選択肢!$F$29,1,0))</f>
        <v/>
      </c>
      <c r="L123" s="54"/>
    </row>
    <row r="124" spans="1:12" ht="21.75" customHeight="1">
      <c r="A124" s="300"/>
      <c r="B124" s="106" t="s">
        <v>75</v>
      </c>
      <c r="C124" s="114" t="s">
        <v>67</v>
      </c>
      <c r="D124" s="373"/>
      <c r="E124" s="373"/>
      <c r="F124" s="374"/>
      <c r="G124" s="54"/>
      <c r="H124" s="58">
        <f>COUNTBLANK(D124:D126)</f>
        <v>3</v>
      </c>
      <c r="I124" s="84">
        <f>IF(AND(OR(I127=0,H124&lt;3),D124=""),1,0)</f>
        <v>0</v>
      </c>
      <c r="J124" s="281">
        <f>IF(OR(AND(H124=3,I127=1,SUM(I124:I133)=1),SUM(I124:I133)=0),0,1)</f>
        <v>0</v>
      </c>
      <c r="K124" s="55"/>
      <c r="L124" s="296">
        <f>COUNTA(D124:F126)+H127</f>
        <v>0</v>
      </c>
    </row>
    <row r="125" spans="1:12" ht="21.75" customHeight="1">
      <c r="A125" s="300"/>
      <c r="B125" s="106"/>
      <c r="C125" s="120" t="s">
        <v>165</v>
      </c>
      <c r="D125" s="369"/>
      <c r="E125" s="369"/>
      <c r="F125" s="370"/>
      <c r="G125" s="54"/>
      <c r="H125" s="54"/>
      <c r="I125" s="84">
        <f>IF(AND(OR(I127=0,H124&lt;3),D125=""),1,0)</f>
        <v>0</v>
      </c>
      <c r="J125" s="54"/>
      <c r="K125" s="54"/>
      <c r="L125" s="54"/>
    </row>
    <row r="126" spans="1:12" ht="21.75" customHeight="1">
      <c r="A126" s="122"/>
      <c r="B126" s="106"/>
      <c r="C126" s="107" t="s">
        <v>168</v>
      </c>
      <c r="D126" s="371"/>
      <c r="E126" s="371"/>
      <c r="F126" s="372"/>
      <c r="G126" s="54"/>
      <c r="H126" s="54"/>
      <c r="I126" s="84">
        <f>IF(AND(OR(I127=0,H124&lt;3),D126=""),1,0)</f>
        <v>0</v>
      </c>
      <c r="J126" s="54"/>
      <c r="K126" s="54"/>
      <c r="L126" s="54"/>
    </row>
    <row r="127" spans="1:12" ht="18" customHeight="1">
      <c r="A127" s="122"/>
      <c r="B127" s="106"/>
      <c r="C127" s="121" t="s">
        <v>167</v>
      </c>
      <c r="D127" s="108"/>
      <c r="E127" s="76"/>
      <c r="F127" s="303" t="s">
        <v>25</v>
      </c>
      <c r="G127" s="54"/>
      <c r="H127" s="279">
        <f>IF(F127=選択肢!$E$29,1,IF(F127=選択肢!$E$30,2,IF(F127=選択肢!$E$28,3,0)))</f>
        <v>0</v>
      </c>
      <c r="I127" s="84">
        <f>IF(H127=0,1,0)</f>
        <v>1</v>
      </c>
      <c r="J127" s="54"/>
      <c r="K127" s="109" t="str">
        <f>IF(OR(F127=$H$1,F127=選択肢!$E$30),"",IF(F127=選択肢!$E$28,1,0))</f>
        <v/>
      </c>
      <c r="L127" s="54"/>
    </row>
    <row r="128" spans="1:12" ht="18" customHeight="1">
      <c r="A128" s="122"/>
      <c r="B128" s="106"/>
      <c r="C128" s="108" t="str">
        <f>IF(H127=1,"確認日",IF(H127=2,"確認予定日",""))</f>
        <v/>
      </c>
      <c r="D128" s="108"/>
      <c r="E128" s="76"/>
      <c r="F128" s="266"/>
      <c r="G128" s="54"/>
      <c r="H128" s="54"/>
      <c r="I128" s="84">
        <f>IF(AND(OR(H127=1,H127=2),F128=""),1,0)</f>
        <v>0</v>
      </c>
      <c r="J128" s="54"/>
      <c r="K128" s="54"/>
      <c r="L128" s="54"/>
    </row>
    <row r="129" spans="1:12" ht="18" customHeight="1">
      <c r="A129" s="122"/>
      <c r="B129" s="106"/>
      <c r="C129" s="74" t="str">
        <f>IF(H127=1,"確認相手先","")</f>
        <v/>
      </c>
      <c r="D129" s="108" t="str">
        <f>IF(C129&lt;&gt;"","社名","")</f>
        <v/>
      </c>
      <c r="E129" s="76"/>
      <c r="F129" s="267"/>
      <c r="G129" s="54"/>
      <c r="H129" s="54"/>
      <c r="I129" s="84">
        <f>IF(AND(H127=1,F129=""),1,0)</f>
        <v>0</v>
      </c>
      <c r="J129" s="54"/>
      <c r="K129" s="54"/>
      <c r="L129" s="54"/>
    </row>
    <row r="130" spans="1:12" ht="18" customHeight="1">
      <c r="A130" s="122"/>
      <c r="B130" s="106"/>
      <c r="C130" s="130"/>
      <c r="D130" s="108" t="str">
        <f>IF(C129&lt;&gt;"","担当者","")</f>
        <v/>
      </c>
      <c r="E130" s="76"/>
      <c r="F130" s="267"/>
      <c r="G130" s="54"/>
      <c r="H130" s="54"/>
      <c r="I130" s="84">
        <f>IF(AND(H127=1,F130=""),1,0)</f>
        <v>0</v>
      </c>
      <c r="J130" s="54"/>
      <c r="K130" s="54"/>
      <c r="L130" s="54"/>
    </row>
    <row r="131" spans="1:12" ht="18" customHeight="1">
      <c r="A131" s="122"/>
      <c r="B131" s="106"/>
      <c r="C131" s="75"/>
      <c r="D131" s="108" t="str">
        <f>IF(C129&lt;&gt;"","電話番号","")</f>
        <v/>
      </c>
      <c r="E131" s="76"/>
      <c r="F131" s="268"/>
      <c r="G131" s="54"/>
      <c r="H131" s="54"/>
      <c r="I131" s="84">
        <f>IF(AND(H127=1,F131=""),1,0)</f>
        <v>0</v>
      </c>
      <c r="J131" s="54"/>
      <c r="K131" s="54"/>
      <c r="L131" s="54"/>
    </row>
    <row r="132" spans="1:12" ht="18" customHeight="1">
      <c r="A132" s="122"/>
      <c r="B132" s="106"/>
      <c r="C132" s="108" t="str">
        <f>IF(C129&lt;&gt;"","出演団体担当者名","")</f>
        <v/>
      </c>
      <c r="D132" s="108"/>
      <c r="E132" s="76"/>
      <c r="F132" s="267"/>
      <c r="G132" s="54"/>
      <c r="H132" s="54"/>
      <c r="I132" s="84">
        <f>IF(AND(H127=1,F132=""),1,0)</f>
        <v>0</v>
      </c>
      <c r="J132" s="54"/>
      <c r="K132" s="54"/>
      <c r="L132" s="54"/>
    </row>
    <row r="133" spans="1:12" ht="18" customHeight="1">
      <c r="A133" s="122"/>
      <c r="B133" s="106"/>
      <c r="C133" s="111" t="str">
        <f>IF(H127=0,"","使用料")</f>
        <v/>
      </c>
      <c r="D133" s="111"/>
      <c r="E133" s="85"/>
      <c r="F133" s="269" t="s">
        <v>25</v>
      </c>
      <c r="G133" s="54"/>
      <c r="H133" s="58">
        <f>IF(F133=$H$1,0,1)</f>
        <v>0</v>
      </c>
      <c r="I133" s="84">
        <f>IF(AND(H127&lt;&gt;0,H133=0),1,0)</f>
        <v>0</v>
      </c>
      <c r="J133" s="54"/>
      <c r="K133" s="109" t="str">
        <f>IF(OR(H127=0,F133=$H$1),"",IF(F133=選択肢!$F$29,1,0))</f>
        <v/>
      </c>
      <c r="L133" s="54"/>
    </row>
    <row r="134" spans="1:12" ht="21.75" customHeight="1">
      <c r="A134" s="300"/>
      <c r="B134" s="123" t="s">
        <v>76</v>
      </c>
      <c r="C134" s="112" t="s">
        <v>67</v>
      </c>
      <c r="D134" s="375"/>
      <c r="E134" s="375"/>
      <c r="F134" s="376"/>
      <c r="G134" s="54"/>
      <c r="H134" s="58">
        <f>COUNTBLANK(D134:D136)</f>
        <v>3</v>
      </c>
      <c r="I134" s="84">
        <f>IF(AND(OR(I137=0,H134&lt;3),D134=""),1,0)</f>
        <v>0</v>
      </c>
      <c r="J134" s="281">
        <f>IF(OR(AND(H134=3,I137=1,SUM(I134:I143)=1),SUM(I134:I143)=0),0,1)</f>
        <v>0</v>
      </c>
      <c r="K134" s="55"/>
      <c r="L134" s="296">
        <f>COUNTA(D134:F136)+H137</f>
        <v>0</v>
      </c>
    </row>
    <row r="135" spans="1:12" ht="21.75" customHeight="1">
      <c r="A135" s="300"/>
      <c r="B135" s="106"/>
      <c r="C135" s="120" t="s">
        <v>165</v>
      </c>
      <c r="D135" s="369"/>
      <c r="E135" s="369"/>
      <c r="F135" s="370"/>
      <c r="G135" s="54"/>
      <c r="H135" s="54"/>
      <c r="I135" s="84">
        <f>IF(AND(OR(I137=0,H134&lt;3),D135=""),1,0)</f>
        <v>0</v>
      </c>
      <c r="J135" s="54"/>
      <c r="K135" s="54"/>
      <c r="L135" s="54"/>
    </row>
    <row r="136" spans="1:12" ht="21.75" customHeight="1">
      <c r="A136" s="122"/>
      <c r="B136" s="106"/>
      <c r="C136" s="107" t="s">
        <v>168</v>
      </c>
      <c r="D136" s="371"/>
      <c r="E136" s="371"/>
      <c r="F136" s="372"/>
      <c r="G136" s="54"/>
      <c r="H136" s="54"/>
      <c r="I136" s="84">
        <f>IF(AND(OR(I137=0,H134&lt;3),D136=""),1,0)</f>
        <v>0</v>
      </c>
      <c r="J136" s="54"/>
      <c r="K136" s="54"/>
      <c r="L136" s="54"/>
    </row>
    <row r="137" spans="1:12" ht="18" customHeight="1">
      <c r="A137" s="122"/>
      <c r="B137" s="106"/>
      <c r="C137" s="121" t="s">
        <v>167</v>
      </c>
      <c r="D137" s="108"/>
      <c r="E137" s="76"/>
      <c r="F137" s="303" t="s">
        <v>25</v>
      </c>
      <c r="G137" s="54"/>
      <c r="H137" s="279">
        <f>IF(F137=選択肢!$E$29,1,IF(F137=選択肢!$E$30,2,IF(F137=選択肢!$E$28,3,0)))</f>
        <v>0</v>
      </c>
      <c r="I137" s="84">
        <f>IF(H137=0,1,0)</f>
        <v>1</v>
      </c>
      <c r="J137" s="54"/>
      <c r="K137" s="109" t="str">
        <f>IF(OR(F137=$H$1,F137=選択肢!$E$30),"",IF(F137=選択肢!$E$28,1,0))</f>
        <v/>
      </c>
      <c r="L137" s="54"/>
    </row>
    <row r="138" spans="1:12" ht="18" customHeight="1">
      <c r="A138" s="122"/>
      <c r="B138" s="106"/>
      <c r="C138" s="108" t="str">
        <f>IF(H137=1,"確認日",IF(H137=2,"確認予定日",""))</f>
        <v/>
      </c>
      <c r="D138" s="108"/>
      <c r="E138" s="76"/>
      <c r="F138" s="266"/>
      <c r="G138" s="54"/>
      <c r="H138" s="54"/>
      <c r="I138" s="84">
        <f>IF(AND(OR(H137=1,H137=2),F138=""),1,0)</f>
        <v>0</v>
      </c>
      <c r="J138" s="54"/>
      <c r="K138" s="54"/>
      <c r="L138" s="54"/>
    </row>
    <row r="139" spans="1:12" ht="18" customHeight="1">
      <c r="A139" s="122"/>
      <c r="B139" s="106"/>
      <c r="C139" s="74" t="str">
        <f>IF(H137=1,"確認相手先","")</f>
        <v/>
      </c>
      <c r="D139" s="108" t="str">
        <f>IF(C139&lt;&gt;"","社名","")</f>
        <v/>
      </c>
      <c r="E139" s="76"/>
      <c r="F139" s="267"/>
      <c r="G139" s="54"/>
      <c r="H139" s="54"/>
      <c r="I139" s="84">
        <f>IF(AND(H137=1,F139=""),1,0)</f>
        <v>0</v>
      </c>
      <c r="J139" s="54"/>
      <c r="K139" s="54"/>
      <c r="L139" s="54"/>
    </row>
    <row r="140" spans="1:12" ht="18" customHeight="1">
      <c r="A140" s="122"/>
      <c r="B140" s="106"/>
      <c r="C140" s="130"/>
      <c r="D140" s="108" t="str">
        <f>IF(C139&lt;&gt;"","担当者","")</f>
        <v/>
      </c>
      <c r="E140" s="76"/>
      <c r="F140" s="267"/>
      <c r="G140" s="54"/>
      <c r="H140" s="54"/>
      <c r="I140" s="84">
        <f>IF(AND(H137=1,F140=""),1,0)</f>
        <v>0</v>
      </c>
      <c r="J140" s="54"/>
      <c r="K140" s="54"/>
      <c r="L140" s="54"/>
    </row>
    <row r="141" spans="1:12" ht="18" customHeight="1">
      <c r="A141" s="122"/>
      <c r="B141" s="106"/>
      <c r="C141" s="75"/>
      <c r="D141" s="108" t="str">
        <f>IF(C139&lt;&gt;"","電話番号","")</f>
        <v/>
      </c>
      <c r="E141" s="76"/>
      <c r="F141" s="268"/>
      <c r="G141" s="54"/>
      <c r="H141" s="54"/>
      <c r="I141" s="84">
        <f>IF(AND(H137=1,F141=""),1,0)</f>
        <v>0</v>
      </c>
      <c r="J141" s="54"/>
      <c r="K141" s="54"/>
      <c r="L141" s="54"/>
    </row>
    <row r="142" spans="1:12" ht="18" customHeight="1">
      <c r="A142" s="122"/>
      <c r="B142" s="106"/>
      <c r="C142" s="108" t="str">
        <f>IF(C139&lt;&gt;"","出演団体担当者名","")</f>
        <v/>
      </c>
      <c r="D142" s="108"/>
      <c r="E142" s="76"/>
      <c r="F142" s="267"/>
      <c r="G142" s="54"/>
      <c r="H142" s="54"/>
      <c r="I142" s="84">
        <f>IF(AND(H137=1,F142=""),1,0)</f>
        <v>0</v>
      </c>
      <c r="J142" s="54"/>
      <c r="K142" s="54"/>
      <c r="L142" s="54"/>
    </row>
    <row r="143" spans="1:12" ht="18" customHeight="1">
      <c r="A143" s="122"/>
      <c r="B143" s="110"/>
      <c r="C143" s="113" t="str">
        <f>IF(H137=0,"","使用料")</f>
        <v/>
      </c>
      <c r="D143" s="113"/>
      <c r="E143" s="77"/>
      <c r="F143" s="270" t="s">
        <v>25</v>
      </c>
      <c r="G143" s="54"/>
      <c r="H143" s="58">
        <f>IF(F143=$H$1,0,1)</f>
        <v>0</v>
      </c>
      <c r="I143" s="84">
        <f>IF(AND(H137&lt;&gt;0,H143=0),1,0)</f>
        <v>0</v>
      </c>
      <c r="J143" s="54"/>
      <c r="K143" s="109" t="str">
        <f>IF(OR(H137=0,F143=$H$1),"",IF(F143=選択肢!$F$29,1,0))</f>
        <v/>
      </c>
      <c r="L143" s="54"/>
    </row>
    <row r="144" spans="1:12" ht="21.75" customHeight="1">
      <c r="A144" s="300"/>
      <c r="B144" s="106" t="s">
        <v>77</v>
      </c>
      <c r="C144" s="114" t="s">
        <v>67</v>
      </c>
      <c r="D144" s="373"/>
      <c r="E144" s="373"/>
      <c r="F144" s="374"/>
      <c r="G144" s="54"/>
      <c r="H144" s="58">
        <f>COUNTBLANK(D144:D146)</f>
        <v>3</v>
      </c>
      <c r="I144" s="84">
        <f>IF(AND(OR(I147=0,H144&lt;3),D144=""),1,0)</f>
        <v>0</v>
      </c>
      <c r="J144" s="281">
        <f>IF(OR(AND(H144=3,I147=1,SUM(I144:I153)=1),SUM(I144:I153)=0),0,1)</f>
        <v>0</v>
      </c>
      <c r="K144" s="55"/>
      <c r="L144" s="296">
        <f>COUNTA(D144:F146)+H147</f>
        <v>0</v>
      </c>
    </row>
    <row r="145" spans="1:12" ht="21.75" customHeight="1">
      <c r="A145" s="300"/>
      <c r="B145" s="106"/>
      <c r="C145" s="120" t="s">
        <v>165</v>
      </c>
      <c r="D145" s="369"/>
      <c r="E145" s="369"/>
      <c r="F145" s="370"/>
      <c r="G145" s="54"/>
      <c r="H145" s="54"/>
      <c r="I145" s="84">
        <f>IF(AND(OR(I147=0,H144&lt;3),D145=""),1,0)</f>
        <v>0</v>
      </c>
      <c r="J145" s="54"/>
      <c r="K145" s="54"/>
      <c r="L145" s="54"/>
    </row>
    <row r="146" spans="1:12" ht="21.75" customHeight="1">
      <c r="A146" s="122"/>
      <c r="B146" s="106"/>
      <c r="C146" s="107" t="s">
        <v>168</v>
      </c>
      <c r="D146" s="371"/>
      <c r="E146" s="371"/>
      <c r="F146" s="372"/>
      <c r="G146" s="54"/>
      <c r="H146" s="54"/>
      <c r="I146" s="84">
        <f>IF(AND(OR(I147=0,H144&lt;3),D146=""),1,0)</f>
        <v>0</v>
      </c>
      <c r="J146" s="54"/>
      <c r="K146" s="54"/>
      <c r="L146" s="54"/>
    </row>
    <row r="147" spans="1:12" ht="18" customHeight="1">
      <c r="A147" s="122"/>
      <c r="B147" s="106"/>
      <c r="C147" s="121" t="s">
        <v>167</v>
      </c>
      <c r="D147" s="108"/>
      <c r="E147" s="76"/>
      <c r="F147" s="303" t="s">
        <v>25</v>
      </c>
      <c r="G147" s="54"/>
      <c r="H147" s="279">
        <f>IF(F147=選択肢!$E$29,1,IF(F147=選択肢!$E$30,2,IF(F147=選択肢!$E$28,3,0)))</f>
        <v>0</v>
      </c>
      <c r="I147" s="84">
        <f>IF(H147=0,1,0)</f>
        <v>1</v>
      </c>
      <c r="J147" s="54"/>
      <c r="K147" s="109" t="str">
        <f>IF(OR(F147=$H$1,F147=選択肢!$E$30),"",IF(F147=選択肢!$E$28,1,0))</f>
        <v/>
      </c>
      <c r="L147" s="54"/>
    </row>
    <row r="148" spans="1:12" ht="18" customHeight="1">
      <c r="A148" s="122"/>
      <c r="B148" s="106"/>
      <c r="C148" s="108" t="str">
        <f>IF(H147=1,"確認日",IF(H147=2,"確認予定日",""))</f>
        <v/>
      </c>
      <c r="D148" s="108"/>
      <c r="E148" s="76"/>
      <c r="F148" s="266"/>
      <c r="G148" s="54"/>
      <c r="H148" s="54"/>
      <c r="I148" s="84">
        <f>IF(AND(OR(H147=1,H147=2),F148=""),1,0)</f>
        <v>0</v>
      </c>
      <c r="J148" s="54"/>
      <c r="K148" s="54"/>
      <c r="L148" s="54"/>
    </row>
    <row r="149" spans="1:12" ht="18" customHeight="1">
      <c r="A149" s="122"/>
      <c r="B149" s="106"/>
      <c r="C149" s="74" t="str">
        <f>IF(H147=1,"確認相手先","")</f>
        <v/>
      </c>
      <c r="D149" s="108" t="str">
        <f>IF(C149&lt;&gt;"","社名","")</f>
        <v/>
      </c>
      <c r="E149" s="76"/>
      <c r="F149" s="267"/>
      <c r="G149" s="54"/>
      <c r="H149" s="54"/>
      <c r="I149" s="84">
        <f>IF(AND(H147=1,F149=""),1,0)</f>
        <v>0</v>
      </c>
      <c r="J149" s="54"/>
      <c r="K149" s="54"/>
      <c r="L149" s="54"/>
    </row>
    <row r="150" spans="1:12" ht="18" customHeight="1">
      <c r="A150" s="122"/>
      <c r="B150" s="106"/>
      <c r="C150" s="130"/>
      <c r="D150" s="108" t="str">
        <f>IF(C149&lt;&gt;"","担当者","")</f>
        <v/>
      </c>
      <c r="E150" s="76"/>
      <c r="F150" s="267"/>
      <c r="G150" s="54"/>
      <c r="H150" s="54"/>
      <c r="I150" s="84">
        <f>IF(AND(H147=1,F150=""),1,0)</f>
        <v>0</v>
      </c>
      <c r="J150" s="54"/>
      <c r="K150" s="54"/>
      <c r="L150" s="54"/>
    </row>
    <row r="151" spans="1:12" ht="18" customHeight="1">
      <c r="A151" s="122"/>
      <c r="B151" s="106"/>
      <c r="C151" s="75"/>
      <c r="D151" s="108" t="str">
        <f>IF(C149&lt;&gt;"","電話番号","")</f>
        <v/>
      </c>
      <c r="E151" s="76"/>
      <c r="F151" s="268"/>
      <c r="G151" s="54"/>
      <c r="H151" s="54"/>
      <c r="I151" s="84">
        <f>IF(AND(H147=1,F151=""),1,0)</f>
        <v>0</v>
      </c>
      <c r="J151" s="54"/>
      <c r="K151" s="54"/>
      <c r="L151" s="54"/>
    </row>
    <row r="152" spans="1:12" ht="18" customHeight="1">
      <c r="A152" s="122"/>
      <c r="B152" s="106"/>
      <c r="C152" s="108" t="str">
        <f>IF(C149&lt;&gt;"","出演団体担当者名","")</f>
        <v/>
      </c>
      <c r="D152" s="108"/>
      <c r="E152" s="76"/>
      <c r="F152" s="267"/>
      <c r="G152" s="54"/>
      <c r="H152" s="54"/>
      <c r="I152" s="84">
        <f>IF(AND(H147=1,F152=""),1,0)</f>
        <v>0</v>
      </c>
      <c r="J152" s="54"/>
      <c r="K152" s="54"/>
      <c r="L152" s="54"/>
    </row>
    <row r="153" spans="1:12" ht="18" customHeight="1">
      <c r="A153" s="122"/>
      <c r="B153" s="106"/>
      <c r="C153" s="111" t="str">
        <f>IF(H147=0,"","使用料")</f>
        <v/>
      </c>
      <c r="D153" s="111"/>
      <c r="E153" s="85"/>
      <c r="F153" s="269" t="s">
        <v>25</v>
      </c>
      <c r="G153" s="54"/>
      <c r="H153" s="58">
        <f>IF(F153=$H$1,0,1)</f>
        <v>0</v>
      </c>
      <c r="I153" s="84">
        <f>IF(AND(H147&lt;&gt;0,H153=0),1,0)</f>
        <v>0</v>
      </c>
      <c r="J153" s="54"/>
      <c r="K153" s="109" t="str">
        <f>IF(OR(H147=0,F153=$H$1),"",IF(F153=選択肢!$F$29,1,0))</f>
        <v/>
      </c>
      <c r="L153" s="54"/>
    </row>
    <row r="154" spans="1:12" ht="21.75" customHeight="1">
      <c r="A154" s="300"/>
      <c r="B154" s="123" t="s">
        <v>78</v>
      </c>
      <c r="C154" s="112" t="s">
        <v>67</v>
      </c>
      <c r="D154" s="375"/>
      <c r="E154" s="375"/>
      <c r="F154" s="376"/>
      <c r="G154" s="54"/>
      <c r="H154" s="58">
        <f>COUNTBLANK(D154:D156)</f>
        <v>3</v>
      </c>
      <c r="I154" s="84">
        <f>IF(AND(OR(I157=0,H154&lt;3),D154=""),1,0)</f>
        <v>0</v>
      </c>
      <c r="J154" s="281">
        <f>IF(OR(AND(H154=3,I157=1,SUM(I154:I163)=1),SUM(I154:I163)=0),0,1)</f>
        <v>0</v>
      </c>
      <c r="K154" s="55"/>
      <c r="L154" s="296">
        <f>COUNTA(D154:F156)+H157</f>
        <v>0</v>
      </c>
    </row>
    <row r="155" spans="1:12" ht="21.75" customHeight="1">
      <c r="A155" s="300"/>
      <c r="B155" s="106"/>
      <c r="C155" s="120" t="s">
        <v>165</v>
      </c>
      <c r="D155" s="369"/>
      <c r="E155" s="369"/>
      <c r="F155" s="370"/>
      <c r="G155" s="54"/>
      <c r="H155" s="54"/>
      <c r="I155" s="84">
        <f>IF(AND(OR(I157=0,H154&lt;3),D155=""),1,0)</f>
        <v>0</v>
      </c>
      <c r="J155" s="54"/>
      <c r="K155" s="54"/>
      <c r="L155" s="54"/>
    </row>
    <row r="156" spans="1:12" ht="21.75" customHeight="1">
      <c r="A156" s="122"/>
      <c r="B156" s="106"/>
      <c r="C156" s="107" t="s">
        <v>168</v>
      </c>
      <c r="D156" s="371"/>
      <c r="E156" s="371"/>
      <c r="F156" s="372"/>
      <c r="G156" s="54"/>
      <c r="H156" s="54"/>
      <c r="I156" s="84">
        <f>IF(AND(OR(I157=0,H154&lt;3),D156=""),1,0)</f>
        <v>0</v>
      </c>
      <c r="J156" s="54"/>
      <c r="K156" s="54"/>
      <c r="L156" s="54"/>
    </row>
    <row r="157" spans="1:12" ht="18" customHeight="1">
      <c r="A157" s="122"/>
      <c r="B157" s="106"/>
      <c r="C157" s="121" t="s">
        <v>167</v>
      </c>
      <c r="D157" s="108"/>
      <c r="E157" s="76"/>
      <c r="F157" s="303" t="s">
        <v>25</v>
      </c>
      <c r="G157" s="54"/>
      <c r="H157" s="279">
        <f>IF(F157=選択肢!$E$29,1,IF(F157=選択肢!$E$30,2,IF(F157=選択肢!$E$28,3,0)))</f>
        <v>0</v>
      </c>
      <c r="I157" s="84">
        <f>IF(H157=0,1,0)</f>
        <v>1</v>
      </c>
      <c r="J157" s="54"/>
      <c r="K157" s="109" t="str">
        <f>IF(OR(F157=$H$1,F157=選択肢!$E$30),"",IF(F157=選択肢!$E$28,1,0))</f>
        <v/>
      </c>
      <c r="L157" s="54"/>
    </row>
    <row r="158" spans="1:12" ht="18" customHeight="1">
      <c r="A158" s="122"/>
      <c r="B158" s="106"/>
      <c r="C158" s="108" t="str">
        <f>IF(H157=1,"確認日",IF(H157=2,"確認予定日",""))</f>
        <v/>
      </c>
      <c r="D158" s="108"/>
      <c r="E158" s="76"/>
      <c r="F158" s="266"/>
      <c r="G158" s="54"/>
      <c r="H158" s="54"/>
      <c r="I158" s="84">
        <f>IF(AND(OR(H157=1,H157=2),F158=""),1,0)</f>
        <v>0</v>
      </c>
      <c r="J158" s="54"/>
      <c r="K158" s="54"/>
      <c r="L158" s="54"/>
    </row>
    <row r="159" spans="1:12" ht="18" customHeight="1">
      <c r="A159" s="122"/>
      <c r="B159" s="106"/>
      <c r="C159" s="74" t="str">
        <f>IF(H157=1,"確認相手先","")</f>
        <v/>
      </c>
      <c r="D159" s="108" t="str">
        <f>IF(C159&lt;&gt;"","社名","")</f>
        <v/>
      </c>
      <c r="E159" s="76"/>
      <c r="F159" s="267"/>
      <c r="G159" s="54"/>
      <c r="H159" s="54"/>
      <c r="I159" s="84">
        <f>IF(AND(H157=1,F159=""),1,0)</f>
        <v>0</v>
      </c>
      <c r="J159" s="54"/>
      <c r="K159" s="54"/>
      <c r="L159" s="54"/>
    </row>
    <row r="160" spans="1:12" ht="18" customHeight="1">
      <c r="A160" s="122"/>
      <c r="B160" s="106"/>
      <c r="C160" s="130"/>
      <c r="D160" s="108" t="str">
        <f>IF(C159&lt;&gt;"","担当者","")</f>
        <v/>
      </c>
      <c r="E160" s="76"/>
      <c r="F160" s="267"/>
      <c r="G160" s="54"/>
      <c r="H160" s="54"/>
      <c r="I160" s="84">
        <f>IF(AND(H157=1,F160=""),1,0)</f>
        <v>0</v>
      </c>
      <c r="J160" s="54"/>
      <c r="K160" s="54"/>
      <c r="L160" s="54"/>
    </row>
    <row r="161" spans="1:12" ht="18" customHeight="1">
      <c r="A161" s="122"/>
      <c r="B161" s="106"/>
      <c r="C161" s="75"/>
      <c r="D161" s="108" t="str">
        <f>IF(C159&lt;&gt;"","電話番号","")</f>
        <v/>
      </c>
      <c r="E161" s="76"/>
      <c r="F161" s="268"/>
      <c r="G161" s="54"/>
      <c r="H161" s="54"/>
      <c r="I161" s="84">
        <f>IF(AND(H157=1,F161=""),1,0)</f>
        <v>0</v>
      </c>
      <c r="J161" s="54"/>
      <c r="K161" s="54"/>
      <c r="L161" s="54"/>
    </row>
    <row r="162" spans="1:12" ht="18" customHeight="1">
      <c r="A162" s="122"/>
      <c r="B162" s="106"/>
      <c r="C162" s="108" t="str">
        <f>IF(C159&lt;&gt;"","出演団体担当者名","")</f>
        <v/>
      </c>
      <c r="D162" s="108"/>
      <c r="E162" s="76"/>
      <c r="F162" s="267"/>
      <c r="G162" s="54"/>
      <c r="H162" s="54"/>
      <c r="I162" s="84">
        <f>IF(AND(H157=1,F162=""),1,0)</f>
        <v>0</v>
      </c>
      <c r="J162" s="54"/>
      <c r="K162" s="54"/>
      <c r="L162" s="54"/>
    </row>
    <row r="163" spans="1:12" ht="18" customHeight="1">
      <c r="A163" s="122"/>
      <c r="B163" s="110"/>
      <c r="C163" s="113" t="str">
        <f>IF(H157=0,"","使用料")</f>
        <v/>
      </c>
      <c r="D163" s="113"/>
      <c r="E163" s="77"/>
      <c r="F163" s="270" t="s">
        <v>25</v>
      </c>
      <c r="G163" s="54"/>
      <c r="H163" s="58">
        <f>IF(F163=$H$1,0,1)</f>
        <v>0</v>
      </c>
      <c r="I163" s="84">
        <f>IF(AND(H157&lt;&gt;0,H163=0),1,0)</f>
        <v>0</v>
      </c>
      <c r="J163" s="54"/>
      <c r="K163" s="109" t="str">
        <f>IF(OR(H157=0,F163=$H$1),"",IF(F163=選択肢!$F$29,1,0))</f>
        <v/>
      </c>
      <c r="L163" s="54"/>
    </row>
    <row r="164" spans="1:12" ht="21.75" customHeight="1">
      <c r="A164" s="300"/>
      <c r="B164" s="106" t="s">
        <v>79</v>
      </c>
      <c r="C164" s="114" t="s">
        <v>67</v>
      </c>
      <c r="D164" s="373"/>
      <c r="E164" s="373"/>
      <c r="F164" s="374"/>
      <c r="G164" s="54"/>
      <c r="H164" s="58">
        <f>COUNTBLANK(D164:D166)</f>
        <v>3</v>
      </c>
      <c r="I164" s="84">
        <f>IF(AND(OR(I167=0,H164&lt;3),D164=""),1,0)</f>
        <v>0</v>
      </c>
      <c r="J164" s="281">
        <f>IF(OR(AND(H164=3,I167=1,SUM(I164:I173)=1),SUM(I164:I173)=0),0,1)</f>
        <v>0</v>
      </c>
      <c r="K164" s="55"/>
      <c r="L164" s="296">
        <f>COUNTA(D164:F166)+H167</f>
        <v>0</v>
      </c>
    </row>
    <row r="165" spans="1:12" ht="21.75" customHeight="1">
      <c r="A165" s="300"/>
      <c r="B165" s="106"/>
      <c r="C165" s="120" t="s">
        <v>165</v>
      </c>
      <c r="D165" s="369"/>
      <c r="E165" s="369"/>
      <c r="F165" s="370"/>
      <c r="G165" s="54"/>
      <c r="H165" s="54"/>
      <c r="I165" s="84">
        <f>IF(AND(OR(I167=0,H164&lt;3),D165=""),1,0)</f>
        <v>0</v>
      </c>
      <c r="J165" s="54"/>
      <c r="K165" s="54"/>
      <c r="L165" s="54"/>
    </row>
    <row r="166" spans="1:12" ht="21.75" customHeight="1">
      <c r="A166" s="122"/>
      <c r="B166" s="106"/>
      <c r="C166" s="107" t="s">
        <v>168</v>
      </c>
      <c r="D166" s="371"/>
      <c r="E166" s="371"/>
      <c r="F166" s="372"/>
      <c r="G166" s="54"/>
      <c r="H166" s="54"/>
      <c r="I166" s="84">
        <f>IF(AND(OR(I167=0,H164&lt;3),D166=""),1,0)</f>
        <v>0</v>
      </c>
      <c r="J166" s="54"/>
      <c r="K166" s="54"/>
      <c r="L166" s="54"/>
    </row>
    <row r="167" spans="1:12" ht="18" customHeight="1">
      <c r="A167" s="122"/>
      <c r="B167" s="106"/>
      <c r="C167" s="121" t="s">
        <v>167</v>
      </c>
      <c r="D167" s="108"/>
      <c r="E167" s="76"/>
      <c r="F167" s="303" t="s">
        <v>25</v>
      </c>
      <c r="G167" s="54"/>
      <c r="H167" s="279">
        <f>IF(F167=選択肢!$E$29,1,IF(F167=選択肢!$E$30,2,IF(F167=選択肢!$E$28,3,0)))</f>
        <v>0</v>
      </c>
      <c r="I167" s="84">
        <f>IF(H167=0,1,0)</f>
        <v>1</v>
      </c>
      <c r="J167" s="54"/>
      <c r="K167" s="109" t="str">
        <f>IF(OR(F167=$H$1,F167=選択肢!$E$30),"",IF(F167=選択肢!$E$28,1,0))</f>
        <v/>
      </c>
      <c r="L167" s="54"/>
    </row>
    <row r="168" spans="1:12" ht="18" customHeight="1">
      <c r="A168" s="122"/>
      <c r="B168" s="106"/>
      <c r="C168" s="108" t="str">
        <f>IF(H167=1,"確認日",IF(H167=2,"確認予定日",""))</f>
        <v/>
      </c>
      <c r="D168" s="108"/>
      <c r="E168" s="76"/>
      <c r="F168" s="266"/>
      <c r="G168" s="54"/>
      <c r="H168" s="54"/>
      <c r="I168" s="84">
        <f>IF(AND(OR(H167=1,H167=2),F168=""),1,0)</f>
        <v>0</v>
      </c>
      <c r="J168" s="54"/>
      <c r="K168" s="54"/>
      <c r="L168" s="54"/>
    </row>
    <row r="169" spans="1:12" ht="18" customHeight="1">
      <c r="A169" s="122"/>
      <c r="B169" s="106"/>
      <c r="C169" s="74" t="str">
        <f>IF(H167=1,"確認相手先","")</f>
        <v/>
      </c>
      <c r="D169" s="108" t="str">
        <f>IF(C169&lt;&gt;"","社名","")</f>
        <v/>
      </c>
      <c r="E169" s="76"/>
      <c r="F169" s="267"/>
      <c r="G169" s="54"/>
      <c r="H169" s="54"/>
      <c r="I169" s="84">
        <f>IF(AND(H167=1,F169=""),1,0)</f>
        <v>0</v>
      </c>
      <c r="J169" s="54"/>
      <c r="K169" s="54"/>
      <c r="L169" s="54"/>
    </row>
    <row r="170" spans="1:12" ht="18" customHeight="1">
      <c r="A170" s="122"/>
      <c r="B170" s="106"/>
      <c r="C170" s="130"/>
      <c r="D170" s="108" t="str">
        <f>IF(C169&lt;&gt;"","担当者","")</f>
        <v/>
      </c>
      <c r="E170" s="76"/>
      <c r="F170" s="267"/>
      <c r="G170" s="54"/>
      <c r="H170" s="54"/>
      <c r="I170" s="84">
        <f>IF(AND(H167=1,F170=""),1,0)</f>
        <v>0</v>
      </c>
      <c r="J170" s="54"/>
      <c r="K170" s="54"/>
      <c r="L170" s="54"/>
    </row>
    <row r="171" spans="1:12" ht="18" customHeight="1">
      <c r="A171" s="122"/>
      <c r="B171" s="106"/>
      <c r="C171" s="75"/>
      <c r="D171" s="108" t="str">
        <f>IF(C169&lt;&gt;"","電話番号","")</f>
        <v/>
      </c>
      <c r="E171" s="76"/>
      <c r="F171" s="268"/>
      <c r="G171" s="54"/>
      <c r="H171" s="54"/>
      <c r="I171" s="84">
        <f>IF(AND(H167=1,F171=""),1,0)</f>
        <v>0</v>
      </c>
      <c r="J171" s="54"/>
      <c r="K171" s="54"/>
      <c r="L171" s="54"/>
    </row>
    <row r="172" spans="1:12" ht="18" customHeight="1">
      <c r="A172" s="122"/>
      <c r="B172" s="106"/>
      <c r="C172" s="108" t="str">
        <f>IF(C169&lt;&gt;"","出演団体担当者名","")</f>
        <v/>
      </c>
      <c r="D172" s="108"/>
      <c r="E172" s="76"/>
      <c r="F172" s="267"/>
      <c r="G172" s="54"/>
      <c r="H172" s="54"/>
      <c r="I172" s="84">
        <f>IF(AND(H167=1,F172=""),1,0)</f>
        <v>0</v>
      </c>
      <c r="J172" s="54"/>
      <c r="K172" s="54"/>
      <c r="L172" s="54"/>
    </row>
    <row r="173" spans="1:12" ht="18" customHeight="1">
      <c r="A173" s="122"/>
      <c r="B173" s="106"/>
      <c r="C173" s="111" t="str">
        <f>IF(H167=0,"","使用料")</f>
        <v/>
      </c>
      <c r="D173" s="111"/>
      <c r="E173" s="85"/>
      <c r="F173" s="269" t="s">
        <v>25</v>
      </c>
      <c r="G173" s="54"/>
      <c r="H173" s="58">
        <f>IF(F173=$H$1,0,1)</f>
        <v>0</v>
      </c>
      <c r="I173" s="84">
        <f>IF(AND(H167&lt;&gt;0,H173=0),1,0)</f>
        <v>0</v>
      </c>
      <c r="J173" s="54"/>
      <c r="K173" s="109" t="str">
        <f>IF(OR(H167=0,F173=$H$1),"",IF(F173=選択肢!$F$29,1,0))</f>
        <v/>
      </c>
      <c r="L173" s="54"/>
    </row>
    <row r="174" spans="1:12" ht="21.75" customHeight="1">
      <c r="A174" s="300"/>
      <c r="B174" s="123" t="s">
        <v>80</v>
      </c>
      <c r="C174" s="112" t="s">
        <v>67</v>
      </c>
      <c r="D174" s="375"/>
      <c r="E174" s="375"/>
      <c r="F174" s="376"/>
      <c r="G174" s="54"/>
      <c r="H174" s="58">
        <f>COUNTBLANK(D174:D176)</f>
        <v>3</v>
      </c>
      <c r="I174" s="84">
        <f>IF(AND(OR(I177=0,H174&lt;3),D174=""),1,0)</f>
        <v>0</v>
      </c>
      <c r="J174" s="281">
        <f>IF(OR(AND(H174=3,I177=1,SUM(I174:I183)=1),SUM(I174:I183)=0),0,1)</f>
        <v>0</v>
      </c>
      <c r="K174" s="55"/>
      <c r="L174" s="296">
        <f>COUNTA(D174:F176)+H177</f>
        <v>0</v>
      </c>
    </row>
    <row r="175" spans="1:12" ht="21.75" customHeight="1">
      <c r="A175" s="300"/>
      <c r="B175" s="106"/>
      <c r="C175" s="120" t="s">
        <v>165</v>
      </c>
      <c r="D175" s="369"/>
      <c r="E175" s="369"/>
      <c r="F175" s="370"/>
      <c r="G175" s="54"/>
      <c r="H175" s="54"/>
      <c r="I175" s="84">
        <f>IF(AND(OR(I177=0,H174&lt;3),D175=""),1,0)</f>
        <v>0</v>
      </c>
      <c r="J175" s="54"/>
      <c r="K175" s="54"/>
      <c r="L175" s="54"/>
    </row>
    <row r="176" spans="1:12" ht="21.75" customHeight="1">
      <c r="A176" s="122"/>
      <c r="B176" s="106"/>
      <c r="C176" s="107" t="s">
        <v>168</v>
      </c>
      <c r="D176" s="371"/>
      <c r="E176" s="371"/>
      <c r="F176" s="372"/>
      <c r="G176" s="54"/>
      <c r="H176" s="54"/>
      <c r="I176" s="84">
        <f>IF(AND(OR(I177=0,H174&lt;3),D176=""),1,0)</f>
        <v>0</v>
      </c>
      <c r="J176" s="54"/>
      <c r="K176" s="54"/>
      <c r="L176" s="54"/>
    </row>
    <row r="177" spans="1:12" ht="18" customHeight="1">
      <c r="A177" s="122"/>
      <c r="B177" s="106"/>
      <c r="C177" s="121" t="s">
        <v>167</v>
      </c>
      <c r="D177" s="108"/>
      <c r="E177" s="76"/>
      <c r="F177" s="303" t="s">
        <v>25</v>
      </c>
      <c r="G177" s="54"/>
      <c r="H177" s="279">
        <f>IF(F177=選択肢!$E$29,1,IF(F177=選択肢!$E$30,2,IF(F177=選択肢!$E$28,3,0)))</f>
        <v>0</v>
      </c>
      <c r="I177" s="84">
        <f>IF(H177=0,1,0)</f>
        <v>1</v>
      </c>
      <c r="J177" s="54"/>
      <c r="K177" s="109" t="str">
        <f>IF(OR(F177=$H$1,F177=選択肢!$E$30),"",IF(F177=選択肢!$E$28,1,0))</f>
        <v/>
      </c>
      <c r="L177" s="54"/>
    </row>
    <row r="178" spans="1:12" ht="18" customHeight="1">
      <c r="A178" s="122"/>
      <c r="B178" s="106"/>
      <c r="C178" s="108" t="str">
        <f>IF(H177=1,"確認日",IF(H177=2,"確認予定日",""))</f>
        <v/>
      </c>
      <c r="D178" s="108"/>
      <c r="E178" s="76"/>
      <c r="F178" s="266"/>
      <c r="G178" s="54"/>
      <c r="H178" s="54"/>
      <c r="I178" s="84">
        <f>IF(AND(OR(H177=1,H177=2),F178=""),1,0)</f>
        <v>0</v>
      </c>
      <c r="J178" s="54"/>
      <c r="K178" s="54"/>
      <c r="L178" s="54"/>
    </row>
    <row r="179" spans="1:12" ht="18" customHeight="1">
      <c r="A179" s="122"/>
      <c r="B179" s="106"/>
      <c r="C179" s="74" t="str">
        <f>IF(H177=1,"確認相手先","")</f>
        <v/>
      </c>
      <c r="D179" s="108" t="str">
        <f>IF(C179&lt;&gt;"","社名","")</f>
        <v/>
      </c>
      <c r="E179" s="76"/>
      <c r="F179" s="267"/>
      <c r="G179" s="54"/>
      <c r="H179" s="54"/>
      <c r="I179" s="84">
        <f>IF(AND(H177=1,F179=""),1,0)</f>
        <v>0</v>
      </c>
      <c r="J179" s="54"/>
      <c r="K179" s="54"/>
      <c r="L179" s="54"/>
    </row>
    <row r="180" spans="1:12" ht="18" customHeight="1">
      <c r="A180" s="122"/>
      <c r="B180" s="106"/>
      <c r="C180" s="130"/>
      <c r="D180" s="108" t="str">
        <f>IF(C179&lt;&gt;"","担当者","")</f>
        <v/>
      </c>
      <c r="E180" s="76"/>
      <c r="F180" s="267"/>
      <c r="G180" s="54"/>
      <c r="H180" s="54"/>
      <c r="I180" s="84">
        <f>IF(AND(H177=1,F180=""),1,0)</f>
        <v>0</v>
      </c>
      <c r="J180" s="54"/>
      <c r="K180" s="54"/>
      <c r="L180" s="54"/>
    </row>
    <row r="181" spans="1:12" ht="18" customHeight="1">
      <c r="A181" s="122"/>
      <c r="B181" s="106"/>
      <c r="C181" s="75"/>
      <c r="D181" s="108" t="str">
        <f>IF(C179&lt;&gt;"","電話番号","")</f>
        <v/>
      </c>
      <c r="E181" s="76"/>
      <c r="F181" s="268"/>
      <c r="G181" s="54"/>
      <c r="H181" s="54"/>
      <c r="I181" s="84">
        <f>IF(AND(H177=1,F181=""),1,0)</f>
        <v>0</v>
      </c>
      <c r="J181" s="54"/>
      <c r="K181" s="54"/>
      <c r="L181" s="54"/>
    </row>
    <row r="182" spans="1:12" ht="18" customHeight="1">
      <c r="A182" s="122"/>
      <c r="B182" s="106"/>
      <c r="C182" s="108" t="str">
        <f>IF(C179&lt;&gt;"","出演団体担当者名","")</f>
        <v/>
      </c>
      <c r="D182" s="108"/>
      <c r="E182" s="76"/>
      <c r="F182" s="267"/>
      <c r="G182" s="54"/>
      <c r="H182" s="54"/>
      <c r="I182" s="84">
        <f>IF(AND(H177=1,F182=""),1,0)</f>
        <v>0</v>
      </c>
      <c r="J182" s="54"/>
      <c r="K182" s="54"/>
      <c r="L182" s="54"/>
    </row>
    <row r="183" spans="1:12" ht="18" customHeight="1">
      <c r="A183" s="122"/>
      <c r="B183" s="110"/>
      <c r="C183" s="113" t="str">
        <f>IF(H177=0,"","使用料")</f>
        <v/>
      </c>
      <c r="D183" s="113"/>
      <c r="E183" s="77"/>
      <c r="F183" s="270" t="s">
        <v>25</v>
      </c>
      <c r="G183" s="54"/>
      <c r="H183" s="58">
        <f>IF(F183=$H$1,0,1)</f>
        <v>0</v>
      </c>
      <c r="I183" s="84">
        <f>IF(AND(H177&lt;&gt;0,H183=0),1,0)</f>
        <v>0</v>
      </c>
      <c r="J183" s="54"/>
      <c r="K183" s="109" t="str">
        <f>IF(OR(H177=0,F183=$H$1),"",IF(F183=選択肢!$F$29,1,0))</f>
        <v/>
      </c>
      <c r="L183" s="54"/>
    </row>
    <row r="184" spans="1:12" ht="21.75" customHeight="1">
      <c r="A184" s="300"/>
      <c r="B184" s="106" t="s">
        <v>81</v>
      </c>
      <c r="C184" s="114" t="s">
        <v>67</v>
      </c>
      <c r="D184" s="373"/>
      <c r="E184" s="373"/>
      <c r="F184" s="374"/>
      <c r="G184" s="54"/>
      <c r="H184" s="58">
        <f>COUNTBLANK(D184:D186)</f>
        <v>3</v>
      </c>
      <c r="I184" s="84">
        <f>IF(AND(OR(I187=0,H184&lt;3),D184=""),1,0)</f>
        <v>0</v>
      </c>
      <c r="J184" s="281">
        <f>IF(OR(AND(H184=3,I187=1,SUM(I184:I193)=1),SUM(I184:I193)=0),0,1)</f>
        <v>0</v>
      </c>
      <c r="K184" s="55"/>
      <c r="L184" s="296">
        <f>COUNTA(D184:F186)+H187</f>
        <v>0</v>
      </c>
    </row>
    <row r="185" spans="1:12" ht="21.75" customHeight="1">
      <c r="A185" s="300"/>
      <c r="B185" s="106"/>
      <c r="C185" s="120" t="s">
        <v>165</v>
      </c>
      <c r="D185" s="369"/>
      <c r="E185" s="369"/>
      <c r="F185" s="370"/>
      <c r="G185" s="54"/>
      <c r="H185" s="54"/>
      <c r="I185" s="84">
        <f>IF(AND(OR(I187=0,H184&lt;3),D185=""),1,0)</f>
        <v>0</v>
      </c>
      <c r="J185" s="54"/>
      <c r="K185" s="54"/>
      <c r="L185" s="54"/>
    </row>
    <row r="186" spans="1:12" ht="21.75" customHeight="1">
      <c r="A186" s="122"/>
      <c r="B186" s="106"/>
      <c r="C186" s="107" t="s">
        <v>168</v>
      </c>
      <c r="D186" s="371"/>
      <c r="E186" s="371"/>
      <c r="F186" s="372"/>
      <c r="G186" s="54"/>
      <c r="H186" s="54"/>
      <c r="I186" s="84">
        <f>IF(AND(OR(I187=0,H184&lt;3),D186=""),1,0)</f>
        <v>0</v>
      </c>
      <c r="J186" s="54"/>
      <c r="K186" s="54"/>
      <c r="L186" s="54"/>
    </row>
    <row r="187" spans="1:12" ht="18" customHeight="1">
      <c r="A187" s="122"/>
      <c r="B187" s="106"/>
      <c r="C187" s="121" t="s">
        <v>167</v>
      </c>
      <c r="D187" s="108"/>
      <c r="E187" s="76"/>
      <c r="F187" s="303" t="s">
        <v>25</v>
      </c>
      <c r="G187" s="54"/>
      <c r="H187" s="279">
        <f>IF(F187=選択肢!$E$29,1,IF(F187=選択肢!$E$30,2,IF(F187=選択肢!$E$28,3,0)))</f>
        <v>0</v>
      </c>
      <c r="I187" s="84">
        <f>IF(H187=0,1,0)</f>
        <v>1</v>
      </c>
      <c r="J187" s="54"/>
      <c r="K187" s="109" t="str">
        <f>IF(OR(F187=$H$1,F187=選択肢!$E$30),"",IF(F187=選択肢!$E$28,1,0))</f>
        <v/>
      </c>
      <c r="L187" s="54"/>
    </row>
    <row r="188" spans="1:12" ht="18" customHeight="1">
      <c r="A188" s="122"/>
      <c r="B188" s="106"/>
      <c r="C188" s="108" t="str">
        <f>IF(H187=1,"確認日",IF(H187=2,"確認予定日",""))</f>
        <v/>
      </c>
      <c r="D188" s="108"/>
      <c r="E188" s="76"/>
      <c r="F188" s="266"/>
      <c r="G188" s="54"/>
      <c r="H188" s="54"/>
      <c r="I188" s="84">
        <f>IF(AND(OR(H187=1,H187=2),F188=""),1,0)</f>
        <v>0</v>
      </c>
      <c r="J188" s="54"/>
      <c r="K188" s="54"/>
      <c r="L188" s="54"/>
    </row>
    <row r="189" spans="1:12" ht="18" customHeight="1">
      <c r="A189" s="122"/>
      <c r="B189" s="106"/>
      <c r="C189" s="74" t="str">
        <f>IF(H187=1,"確認相手先","")</f>
        <v/>
      </c>
      <c r="D189" s="108" t="str">
        <f>IF(C189&lt;&gt;"","社名","")</f>
        <v/>
      </c>
      <c r="E189" s="76"/>
      <c r="F189" s="267"/>
      <c r="G189" s="54"/>
      <c r="H189" s="54"/>
      <c r="I189" s="84">
        <f>IF(AND(H187=1,F189=""),1,0)</f>
        <v>0</v>
      </c>
      <c r="J189" s="54"/>
      <c r="K189" s="54"/>
      <c r="L189" s="54"/>
    </row>
    <row r="190" spans="1:12" ht="18" customHeight="1">
      <c r="A190" s="122"/>
      <c r="B190" s="106"/>
      <c r="C190" s="130"/>
      <c r="D190" s="108" t="str">
        <f>IF(C189&lt;&gt;"","担当者","")</f>
        <v/>
      </c>
      <c r="E190" s="76"/>
      <c r="F190" s="267"/>
      <c r="G190" s="54"/>
      <c r="H190" s="54"/>
      <c r="I190" s="84">
        <f>IF(AND(H187=1,F190=""),1,0)</f>
        <v>0</v>
      </c>
      <c r="J190" s="54"/>
      <c r="K190" s="54"/>
      <c r="L190" s="54"/>
    </row>
    <row r="191" spans="1:12" ht="18" customHeight="1">
      <c r="A191" s="122"/>
      <c r="B191" s="106"/>
      <c r="C191" s="75"/>
      <c r="D191" s="108" t="str">
        <f>IF(C189&lt;&gt;"","電話番号","")</f>
        <v/>
      </c>
      <c r="E191" s="76"/>
      <c r="F191" s="268"/>
      <c r="G191" s="54"/>
      <c r="H191" s="54"/>
      <c r="I191" s="84">
        <f>IF(AND(H187=1,F191=""),1,0)</f>
        <v>0</v>
      </c>
      <c r="J191" s="54"/>
      <c r="K191" s="54"/>
      <c r="L191" s="54"/>
    </row>
    <row r="192" spans="1:12" ht="18" customHeight="1">
      <c r="A192" s="122"/>
      <c r="B192" s="106"/>
      <c r="C192" s="108" t="str">
        <f>IF(C189&lt;&gt;"","出演団体担当者名","")</f>
        <v/>
      </c>
      <c r="D192" s="108"/>
      <c r="E192" s="76"/>
      <c r="F192" s="267"/>
      <c r="G192" s="54"/>
      <c r="H192" s="54"/>
      <c r="I192" s="84">
        <f>IF(AND(H187=1,F192=""),1,0)</f>
        <v>0</v>
      </c>
      <c r="J192" s="54"/>
      <c r="K192" s="54"/>
      <c r="L192" s="54"/>
    </row>
    <row r="193" spans="1:12" ht="18" customHeight="1">
      <c r="A193" s="122"/>
      <c r="B193" s="110"/>
      <c r="C193" s="113" t="str">
        <f>IF(H187=0,"","使用料")</f>
        <v/>
      </c>
      <c r="D193" s="113"/>
      <c r="E193" s="77"/>
      <c r="F193" s="270" t="s">
        <v>25</v>
      </c>
      <c r="G193" s="54"/>
      <c r="H193" s="58">
        <f>IF(F193=$H$1,0,1)</f>
        <v>0</v>
      </c>
      <c r="I193" s="84">
        <f>IF(AND(H187&lt;&gt;0,H193=0),1,0)</f>
        <v>0</v>
      </c>
      <c r="J193" s="54"/>
      <c r="K193" s="109" t="str">
        <f>IF(OR(H187=0,F193=$H$1),"",IF(F193=選択肢!$F$29,1,0))</f>
        <v/>
      </c>
      <c r="L193" s="54"/>
    </row>
    <row r="194" spans="1:12" ht="21.75" customHeight="1">
      <c r="A194" s="300"/>
      <c r="B194" s="106" t="s">
        <v>82</v>
      </c>
      <c r="C194" s="114" t="s">
        <v>67</v>
      </c>
      <c r="D194" s="373"/>
      <c r="E194" s="373"/>
      <c r="F194" s="374"/>
      <c r="G194" s="54"/>
      <c r="H194" s="58">
        <f>COUNTBLANK(D194:D196)</f>
        <v>3</v>
      </c>
      <c r="I194" s="84">
        <f>IF(AND(OR(I197=0,H194&lt;3),D194=""),1,0)</f>
        <v>0</v>
      </c>
      <c r="J194" s="281">
        <f>IF(OR(AND(H194=3,I197=1,SUM(I194:I203)=1),SUM(I194:I203)=0),0,1)</f>
        <v>0</v>
      </c>
      <c r="K194" s="55"/>
      <c r="L194" s="296">
        <f>COUNTA(D194:F196)+H197</f>
        <v>0</v>
      </c>
    </row>
    <row r="195" spans="1:12" ht="21.75" customHeight="1">
      <c r="A195" s="300"/>
      <c r="B195" s="106"/>
      <c r="C195" s="120" t="s">
        <v>165</v>
      </c>
      <c r="D195" s="369"/>
      <c r="E195" s="369"/>
      <c r="F195" s="370"/>
      <c r="G195" s="54"/>
      <c r="H195" s="54"/>
      <c r="I195" s="84">
        <f>IF(AND(OR(I197=0,H194&lt;3),D195=""),1,0)</f>
        <v>0</v>
      </c>
      <c r="J195" s="54"/>
      <c r="K195" s="54"/>
      <c r="L195" s="54"/>
    </row>
    <row r="196" spans="1:12" ht="21.75" customHeight="1">
      <c r="A196" s="122"/>
      <c r="B196" s="106"/>
      <c r="C196" s="107" t="s">
        <v>168</v>
      </c>
      <c r="D196" s="371"/>
      <c r="E196" s="371"/>
      <c r="F196" s="372"/>
      <c r="G196" s="54"/>
      <c r="H196" s="54"/>
      <c r="I196" s="84">
        <f>IF(AND(OR(I197=0,H194&lt;3),D196=""),1,0)</f>
        <v>0</v>
      </c>
      <c r="J196" s="54"/>
      <c r="K196" s="54"/>
      <c r="L196" s="54"/>
    </row>
    <row r="197" spans="1:12" ht="18" customHeight="1">
      <c r="A197" s="122"/>
      <c r="B197" s="106"/>
      <c r="C197" s="121" t="s">
        <v>167</v>
      </c>
      <c r="D197" s="108"/>
      <c r="E197" s="76"/>
      <c r="F197" s="303" t="s">
        <v>25</v>
      </c>
      <c r="G197" s="54"/>
      <c r="H197" s="279">
        <f>IF(F197=選択肢!$E$29,1,IF(F197=選択肢!$E$30,2,IF(F197=選択肢!$E$28,3,0)))</f>
        <v>0</v>
      </c>
      <c r="I197" s="84">
        <f>IF(H197=0,1,0)</f>
        <v>1</v>
      </c>
      <c r="J197" s="54"/>
      <c r="K197" s="109" t="str">
        <f>IF(OR(F197=$H$1,F197=選択肢!$E$30),"",IF(F197=選択肢!$E$28,1,0))</f>
        <v/>
      </c>
      <c r="L197" s="54"/>
    </row>
    <row r="198" spans="1:12" ht="18" customHeight="1">
      <c r="A198" s="122"/>
      <c r="B198" s="106"/>
      <c r="C198" s="108" t="str">
        <f>IF(H197=1,"確認日",IF(H197=2,"確認予定日",""))</f>
        <v/>
      </c>
      <c r="D198" s="108"/>
      <c r="E198" s="76"/>
      <c r="F198" s="266"/>
      <c r="G198" s="54"/>
      <c r="H198" s="54"/>
      <c r="I198" s="84">
        <f>IF(AND(OR(H197=1,H197=2),F198=""),1,0)</f>
        <v>0</v>
      </c>
      <c r="J198" s="54"/>
      <c r="K198" s="54"/>
      <c r="L198" s="54"/>
    </row>
    <row r="199" spans="1:12" ht="18" customHeight="1">
      <c r="A199" s="122"/>
      <c r="B199" s="106"/>
      <c r="C199" s="74" t="str">
        <f>IF(H197=1,"確認相手先","")</f>
        <v/>
      </c>
      <c r="D199" s="108" t="str">
        <f>IF(C199&lt;&gt;"","社名","")</f>
        <v/>
      </c>
      <c r="E199" s="76"/>
      <c r="F199" s="267"/>
      <c r="G199" s="54"/>
      <c r="H199" s="54"/>
      <c r="I199" s="84">
        <f>IF(AND(H197=1,F199=""),1,0)</f>
        <v>0</v>
      </c>
      <c r="J199" s="54"/>
      <c r="K199" s="54"/>
      <c r="L199" s="54"/>
    </row>
    <row r="200" spans="1:12" ht="18" customHeight="1">
      <c r="A200" s="122"/>
      <c r="B200" s="106"/>
      <c r="C200" s="130"/>
      <c r="D200" s="108" t="str">
        <f>IF(C199&lt;&gt;"","担当者","")</f>
        <v/>
      </c>
      <c r="E200" s="76"/>
      <c r="F200" s="267"/>
      <c r="G200" s="54"/>
      <c r="H200" s="54"/>
      <c r="I200" s="84">
        <f>IF(AND(H197=1,F200=""),1,0)</f>
        <v>0</v>
      </c>
      <c r="J200" s="54"/>
      <c r="K200" s="54"/>
      <c r="L200" s="54"/>
    </row>
    <row r="201" spans="1:12" ht="18" customHeight="1">
      <c r="A201" s="122"/>
      <c r="B201" s="106"/>
      <c r="C201" s="75"/>
      <c r="D201" s="108" t="str">
        <f>IF(C199&lt;&gt;"","電話番号","")</f>
        <v/>
      </c>
      <c r="E201" s="76"/>
      <c r="F201" s="268"/>
      <c r="G201" s="54"/>
      <c r="H201" s="54"/>
      <c r="I201" s="84">
        <f>IF(AND(H197=1,F201=""),1,0)</f>
        <v>0</v>
      </c>
      <c r="J201" s="54"/>
      <c r="K201" s="54"/>
      <c r="L201" s="54"/>
    </row>
    <row r="202" spans="1:12" ht="18" customHeight="1">
      <c r="A202" s="122"/>
      <c r="B202" s="106"/>
      <c r="C202" s="108" t="str">
        <f>IF(C199&lt;&gt;"","出演団体担当者名","")</f>
        <v/>
      </c>
      <c r="D202" s="108"/>
      <c r="E202" s="76"/>
      <c r="F202" s="267"/>
      <c r="G202" s="54"/>
      <c r="H202" s="54"/>
      <c r="I202" s="84">
        <f>IF(AND(H197=1,F202=""),1,0)</f>
        <v>0</v>
      </c>
      <c r="J202" s="54"/>
      <c r="K202" s="54"/>
      <c r="L202" s="54"/>
    </row>
    <row r="203" spans="1:12" ht="18" customHeight="1" thickBot="1">
      <c r="A203" s="122"/>
      <c r="B203" s="106"/>
      <c r="C203" s="111" t="str">
        <f>IF(H197=0,"","使用料")</f>
        <v/>
      </c>
      <c r="D203" s="111"/>
      <c r="E203" s="85"/>
      <c r="F203" s="269" t="s">
        <v>25</v>
      </c>
      <c r="G203" s="54"/>
      <c r="H203" s="58">
        <f>IF(F203=$H$1,0,1)</f>
        <v>0</v>
      </c>
      <c r="I203" s="84">
        <f>IF(AND(H197&lt;&gt;0,H203=0),1,0)</f>
        <v>0</v>
      </c>
      <c r="J203" s="54"/>
      <c r="K203" s="109" t="str">
        <f>IF(OR(H197=0,F203=$H$1),"",IF(F203=選択肢!$F$29,1,0))</f>
        <v/>
      </c>
      <c r="L203" s="54"/>
    </row>
    <row r="204" spans="1:12" s="36" customFormat="1" ht="15" customHeight="1">
      <c r="A204" s="301" t="s">
        <v>501</v>
      </c>
      <c r="B204" s="272" t="s">
        <v>502</v>
      </c>
      <c r="C204" s="38"/>
      <c r="D204" s="38"/>
      <c r="E204" s="38"/>
      <c r="F204" s="39"/>
      <c r="G204" s="2"/>
      <c r="H204" s="2"/>
      <c r="I204" s="2"/>
      <c r="J204" s="2"/>
      <c r="K204" s="2"/>
      <c r="L204" s="2"/>
    </row>
    <row r="205" spans="1:12" s="36" customFormat="1" ht="15" customHeight="1">
      <c r="A205" s="271"/>
      <c r="B205" s="40" t="s">
        <v>503</v>
      </c>
      <c r="C205" s="41"/>
      <c r="D205" s="41"/>
      <c r="E205" s="41"/>
      <c r="F205" s="42"/>
      <c r="G205" s="2"/>
      <c r="H205" s="2"/>
      <c r="I205" s="2"/>
      <c r="J205" s="2"/>
      <c r="K205" s="2"/>
      <c r="L205" s="2"/>
    </row>
    <row r="206" spans="1:12" s="36" customFormat="1" ht="18" customHeight="1">
      <c r="A206" s="271"/>
      <c r="B206" s="275" t="s">
        <v>486</v>
      </c>
      <c r="C206" s="406" t="s">
        <v>25</v>
      </c>
      <c r="D206" s="407"/>
      <c r="E206" s="276"/>
      <c r="F206" s="277"/>
      <c r="G206" s="2"/>
      <c r="H206" s="257">
        <f>IF(C206=選択肢!A28,1,IF(C206=選択肢!A29,2,0))</f>
        <v>0</v>
      </c>
      <c r="I206" s="2"/>
      <c r="J206" s="282">
        <f>IF(OR(H206=2,AND(H206=1,SUM(I208:I217)&gt;0)),0,1)</f>
        <v>1</v>
      </c>
      <c r="K206" s="2"/>
      <c r="L206" s="2"/>
    </row>
    <row r="207" spans="1:12" s="36" customFormat="1" ht="18" customHeight="1">
      <c r="A207" s="271"/>
      <c r="B207" s="273" t="str">
        <f>IF($H$206=1,"使用内容","")</f>
        <v/>
      </c>
      <c r="C207" s="408" t="str">
        <f>IF($H$206=1,"使用項目","")</f>
        <v/>
      </c>
      <c r="D207" s="409"/>
      <c r="E207" s="365" t="str">
        <f>IF($H$206=1,"使用場所等","")</f>
        <v/>
      </c>
      <c r="F207" s="366"/>
      <c r="G207" s="2"/>
      <c r="H207" s="2"/>
      <c r="I207" s="2"/>
      <c r="J207" s="2"/>
      <c r="K207" s="2"/>
      <c r="L207" s="2"/>
    </row>
    <row r="208" spans="1:12" s="36" customFormat="1" ht="21.75" customHeight="1">
      <c r="A208" s="271"/>
      <c r="B208" s="274"/>
      <c r="C208" s="367"/>
      <c r="D208" s="368"/>
      <c r="E208" s="389"/>
      <c r="F208" s="390"/>
      <c r="G208" s="2"/>
      <c r="H208" s="257">
        <f>COUNTA(C208:F208)</f>
        <v>0</v>
      </c>
      <c r="I208" s="280">
        <f>IF(AND($H$206=1,H208=2),1,0)</f>
        <v>0</v>
      </c>
      <c r="J208" s="2"/>
      <c r="K208" s="2"/>
      <c r="L208" s="2"/>
    </row>
    <row r="209" spans="1:12" s="36" customFormat="1" ht="21.75" customHeight="1">
      <c r="A209" s="271"/>
      <c r="B209" s="274"/>
      <c r="C209" s="367"/>
      <c r="D209" s="368"/>
      <c r="E209" s="389"/>
      <c r="F209" s="390"/>
      <c r="G209" s="2"/>
      <c r="H209" s="257">
        <f t="shared" ref="H209:H217" si="3">COUNTA(C209:F209)</f>
        <v>0</v>
      </c>
      <c r="I209" s="280">
        <f t="shared" ref="I209:I217" si="4">IF(AND($H$206=1,H209=2),1,0)</f>
        <v>0</v>
      </c>
      <c r="J209" s="2"/>
      <c r="K209" s="2"/>
      <c r="L209" s="2"/>
    </row>
    <row r="210" spans="1:12" s="36" customFormat="1" ht="21.75" customHeight="1">
      <c r="A210" s="271"/>
      <c r="B210" s="274"/>
      <c r="C210" s="367"/>
      <c r="D210" s="368"/>
      <c r="E210" s="389"/>
      <c r="F210" s="390"/>
      <c r="G210" s="2"/>
      <c r="H210" s="257">
        <f t="shared" si="3"/>
        <v>0</v>
      </c>
      <c r="I210" s="280">
        <f t="shared" si="4"/>
        <v>0</v>
      </c>
      <c r="J210" s="2"/>
      <c r="K210" s="2"/>
      <c r="L210" s="2"/>
    </row>
    <row r="211" spans="1:12" s="36" customFormat="1" ht="21.75" customHeight="1">
      <c r="A211" s="271"/>
      <c r="B211" s="274"/>
      <c r="C211" s="367"/>
      <c r="D211" s="368"/>
      <c r="E211" s="389"/>
      <c r="F211" s="390"/>
      <c r="G211" s="2"/>
      <c r="H211" s="257">
        <f t="shared" si="3"/>
        <v>0</v>
      </c>
      <c r="I211" s="280">
        <f t="shared" si="4"/>
        <v>0</v>
      </c>
      <c r="J211" s="2"/>
      <c r="K211" s="2"/>
      <c r="L211" s="2"/>
    </row>
    <row r="212" spans="1:12" s="36" customFormat="1" ht="21.75" customHeight="1">
      <c r="A212" s="271"/>
      <c r="B212" s="274"/>
      <c r="C212" s="367"/>
      <c r="D212" s="368"/>
      <c r="E212" s="389"/>
      <c r="F212" s="390"/>
      <c r="G212" s="2"/>
      <c r="H212" s="257">
        <f t="shared" si="3"/>
        <v>0</v>
      </c>
      <c r="I212" s="280">
        <f t="shared" si="4"/>
        <v>0</v>
      </c>
      <c r="J212" s="2"/>
      <c r="K212" s="2"/>
      <c r="L212" s="2"/>
    </row>
    <row r="213" spans="1:12" s="36" customFormat="1" ht="21.75" customHeight="1">
      <c r="A213" s="271"/>
      <c r="B213" s="274"/>
      <c r="C213" s="367"/>
      <c r="D213" s="368"/>
      <c r="E213" s="389"/>
      <c r="F213" s="390"/>
      <c r="G213" s="2"/>
      <c r="H213" s="257">
        <f t="shared" si="3"/>
        <v>0</v>
      </c>
      <c r="I213" s="280">
        <f t="shared" si="4"/>
        <v>0</v>
      </c>
      <c r="J213" s="2"/>
      <c r="K213" s="2"/>
      <c r="L213" s="2"/>
    </row>
    <row r="214" spans="1:12" s="36" customFormat="1" ht="21.75" customHeight="1">
      <c r="A214" s="271"/>
      <c r="B214" s="274"/>
      <c r="C214" s="367"/>
      <c r="D214" s="368"/>
      <c r="E214" s="389"/>
      <c r="F214" s="390"/>
      <c r="G214" s="2"/>
      <c r="H214" s="257">
        <f t="shared" si="3"/>
        <v>0</v>
      </c>
      <c r="I214" s="280">
        <f t="shared" si="4"/>
        <v>0</v>
      </c>
      <c r="J214" s="2"/>
      <c r="K214" s="2"/>
      <c r="L214" s="2"/>
    </row>
    <row r="215" spans="1:12" s="36" customFormat="1" ht="21.75" customHeight="1">
      <c r="A215" s="271"/>
      <c r="B215" s="274"/>
      <c r="C215" s="367"/>
      <c r="D215" s="368"/>
      <c r="E215" s="389"/>
      <c r="F215" s="390"/>
      <c r="G215" s="2"/>
      <c r="H215" s="257">
        <f t="shared" si="3"/>
        <v>0</v>
      </c>
      <c r="I215" s="280">
        <f t="shared" si="4"/>
        <v>0</v>
      </c>
      <c r="J215" s="2"/>
      <c r="K215" s="2"/>
      <c r="L215" s="2"/>
    </row>
    <row r="216" spans="1:12" s="36" customFormat="1" ht="21.75" customHeight="1">
      <c r="A216" s="271"/>
      <c r="B216" s="274"/>
      <c r="C216" s="367"/>
      <c r="D216" s="368"/>
      <c r="E216" s="389"/>
      <c r="F216" s="390"/>
      <c r="G216" s="2"/>
      <c r="H216" s="257">
        <f t="shared" si="3"/>
        <v>0</v>
      </c>
      <c r="I216" s="280">
        <f t="shared" si="4"/>
        <v>0</v>
      </c>
      <c r="J216" s="2"/>
      <c r="K216" s="2"/>
      <c r="L216" s="2"/>
    </row>
    <row r="217" spans="1:12" s="36" customFormat="1" ht="21.75" customHeight="1" thickBot="1">
      <c r="A217" s="271"/>
      <c r="B217" s="274"/>
      <c r="C217" s="387"/>
      <c r="D217" s="388"/>
      <c r="E217" s="391"/>
      <c r="F217" s="392"/>
      <c r="G217" s="2"/>
      <c r="H217" s="257">
        <f t="shared" si="3"/>
        <v>0</v>
      </c>
      <c r="I217" s="280">
        <f t="shared" si="4"/>
        <v>0</v>
      </c>
      <c r="J217" s="2"/>
      <c r="K217" s="2"/>
      <c r="L217" s="2"/>
    </row>
    <row r="218" spans="1:12" s="36" customFormat="1" ht="15" customHeight="1">
      <c r="A218" s="382" t="s">
        <v>485</v>
      </c>
      <c r="B218" s="37" t="s">
        <v>149</v>
      </c>
      <c r="C218" s="38"/>
      <c r="D218" s="38"/>
      <c r="E218" s="38"/>
      <c r="F218" s="39"/>
      <c r="G218" s="2"/>
      <c r="H218" s="2"/>
      <c r="I218" s="2"/>
      <c r="J218" s="2"/>
      <c r="K218" s="2"/>
      <c r="L218" s="2"/>
    </row>
    <row r="219" spans="1:12" s="36" customFormat="1" ht="15" customHeight="1">
      <c r="A219" s="383"/>
      <c r="B219" s="40" t="s">
        <v>150</v>
      </c>
      <c r="C219" s="41"/>
      <c r="D219" s="41"/>
      <c r="E219" s="41"/>
      <c r="F219" s="42"/>
      <c r="G219" s="2"/>
      <c r="H219" s="2"/>
      <c r="I219" s="2"/>
      <c r="J219" s="2"/>
      <c r="K219" s="2"/>
      <c r="L219" s="2"/>
    </row>
    <row r="220" spans="1:12" s="36" customFormat="1" ht="15" customHeight="1">
      <c r="A220" s="383"/>
      <c r="B220" s="40" t="s">
        <v>151</v>
      </c>
      <c r="C220" s="41"/>
      <c r="D220" s="41"/>
      <c r="E220" s="41"/>
      <c r="F220" s="42"/>
      <c r="G220" s="2"/>
      <c r="H220" s="2"/>
      <c r="I220" s="2"/>
      <c r="J220" s="2"/>
      <c r="K220" s="2"/>
      <c r="L220" s="2"/>
    </row>
    <row r="221" spans="1:12" s="36" customFormat="1" ht="18" customHeight="1">
      <c r="A221" s="383"/>
      <c r="B221" s="295" t="str">
        <f>"ボールコートマーチング"&amp;選択肢!A2&amp;" における団体の演奏演技について"</f>
        <v>ボールコートマーチング2018 における団体の演奏演技について</v>
      </c>
      <c r="C221" s="43"/>
      <c r="D221" s="43"/>
      <c r="E221" s="43"/>
      <c r="F221" s="44"/>
      <c r="G221" s="2"/>
      <c r="H221" s="2"/>
      <c r="I221" s="2"/>
      <c r="J221" s="2"/>
      <c r="K221" s="2"/>
      <c r="L221" s="2"/>
    </row>
    <row r="222" spans="1:12" s="36" customFormat="1" ht="18" customHeight="1">
      <c r="A222" s="127"/>
      <c r="B222" s="45"/>
      <c r="C222" s="46" t="s">
        <v>152</v>
      </c>
      <c r="D222" s="43"/>
      <c r="E222" s="43"/>
      <c r="F222" s="44"/>
      <c r="G222" s="2"/>
      <c r="H222" s="2"/>
      <c r="I222" s="2"/>
      <c r="J222" s="2"/>
      <c r="K222" s="2"/>
      <c r="L222" s="2"/>
    </row>
    <row r="223" spans="1:12" s="36" customFormat="1" ht="18" customHeight="1">
      <c r="A223" s="127"/>
      <c r="B223" s="45"/>
      <c r="C223" s="46"/>
      <c r="D223" s="384" t="s">
        <v>25</v>
      </c>
      <c r="E223" s="385"/>
      <c r="F223" s="47"/>
      <c r="G223" s="2"/>
      <c r="H223" s="2"/>
      <c r="I223" s="2"/>
      <c r="J223" s="282">
        <f>IF(OR(D223=$H$1,D223=""),1,0)</f>
        <v>1</v>
      </c>
      <c r="K223" s="2"/>
      <c r="L223" s="2"/>
    </row>
    <row r="224" spans="1:12" s="36" customFormat="1" ht="18" customHeight="1">
      <c r="A224" s="127"/>
      <c r="B224" s="45"/>
      <c r="C224" s="46" t="s">
        <v>153</v>
      </c>
      <c r="D224" s="46"/>
      <c r="E224" s="46"/>
      <c r="F224" s="115"/>
      <c r="G224" s="2"/>
      <c r="H224" s="2"/>
      <c r="I224" s="2"/>
      <c r="J224" s="2"/>
      <c r="K224" s="2"/>
      <c r="L224" s="2"/>
    </row>
    <row r="225" spans="1:12" s="3" customFormat="1" ht="18" customHeight="1">
      <c r="A225" s="128"/>
      <c r="B225" s="48"/>
      <c r="C225" s="46"/>
      <c r="D225" s="384" t="s">
        <v>25</v>
      </c>
      <c r="E225" s="385"/>
      <c r="F225" s="47"/>
      <c r="G225" s="2"/>
      <c r="H225" s="2"/>
      <c r="I225" s="2"/>
      <c r="J225" s="282">
        <f>IF(OR(D225=$H$1,D225=""),1,0)</f>
        <v>1</v>
      </c>
      <c r="K225" s="2"/>
      <c r="L225" s="2"/>
    </row>
    <row r="226" spans="1:12" s="3" customFormat="1" ht="18" customHeight="1" thickBot="1">
      <c r="A226" s="129"/>
      <c r="B226" s="49"/>
      <c r="C226" s="50"/>
      <c r="D226" s="50"/>
      <c r="E226" s="50"/>
      <c r="F226" s="51"/>
      <c r="G226" s="2"/>
      <c r="H226" s="2"/>
      <c r="I226" s="2"/>
      <c r="J226" s="2"/>
      <c r="K226" s="2"/>
      <c r="L226" s="2"/>
    </row>
    <row r="227" spans="1:12" ht="31.5" customHeight="1">
      <c r="A227" s="386" t="s">
        <v>156</v>
      </c>
      <c r="B227" s="386"/>
      <c r="C227" s="386"/>
      <c r="D227" s="386"/>
      <c r="E227" s="386"/>
      <c r="F227" s="386"/>
      <c r="G227" s="54"/>
      <c r="H227" s="54"/>
      <c r="I227" s="54"/>
      <c r="J227" s="281">
        <f>IF(SUM(J2:J226)=0,0,1)</f>
        <v>1</v>
      </c>
      <c r="K227" s="54"/>
      <c r="L227" s="54"/>
    </row>
    <row r="228" spans="1:12" s="3" customFormat="1" ht="30" customHeight="1">
      <c r="A228" s="405" t="s">
        <v>157</v>
      </c>
      <c r="B228" s="405"/>
      <c r="C228" s="405"/>
      <c r="D228" s="405"/>
      <c r="E228" s="405"/>
      <c r="F228" s="405"/>
      <c r="G228" s="2"/>
      <c r="H228" s="2"/>
      <c r="I228" s="2"/>
      <c r="J228" s="2"/>
      <c r="K228" s="2"/>
      <c r="L228" s="2"/>
    </row>
    <row r="229" spans="1:12" ht="30" customHeight="1">
      <c r="A229" s="404" t="s">
        <v>494</v>
      </c>
      <c r="B229" s="404"/>
      <c r="C229" s="404"/>
      <c r="D229" s="404"/>
      <c r="E229" s="404"/>
      <c r="F229" s="404"/>
      <c r="G229" s="54"/>
      <c r="H229" s="54"/>
      <c r="I229" s="54"/>
      <c r="J229" s="54"/>
      <c r="K229" s="54"/>
      <c r="L229" s="54"/>
    </row>
    <row r="230" spans="1:12" hidden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</row>
    <row r="231" spans="1:12" hidden="1">
      <c r="A231" s="116"/>
      <c r="B231" s="116"/>
      <c r="C231" s="116"/>
      <c r="D231" s="116"/>
      <c r="E231" s="116"/>
      <c r="F231" s="54"/>
      <c r="G231" s="54"/>
      <c r="H231" s="54"/>
      <c r="I231" s="54"/>
      <c r="J231" s="54"/>
      <c r="K231" s="54"/>
      <c r="L231" s="54"/>
    </row>
    <row r="232" spans="1:12" hidden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1:12" hidden="1">
      <c r="A233" s="116"/>
      <c r="B233" s="116"/>
      <c r="C233" s="116"/>
      <c r="D233" s="116"/>
      <c r="E233" s="116"/>
      <c r="F233" s="54"/>
      <c r="G233" s="54"/>
      <c r="H233" s="54"/>
      <c r="I233" s="54"/>
      <c r="J233" s="54"/>
      <c r="K233" s="54"/>
      <c r="L233" s="54"/>
    </row>
    <row r="234" spans="1:12" hidden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1:12" hidden="1">
      <c r="A235" s="116"/>
      <c r="B235" s="116"/>
      <c r="C235" s="116"/>
      <c r="D235" s="116"/>
      <c r="E235" s="116"/>
      <c r="F235" s="54"/>
      <c r="G235" s="54"/>
      <c r="H235" s="54"/>
      <c r="I235" s="54"/>
      <c r="J235" s="54"/>
      <c r="K235" s="54"/>
      <c r="L235" s="54"/>
    </row>
    <row r="236" spans="1:12" hidden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1:12" hidden="1">
      <c r="A237" s="116"/>
      <c r="B237" s="116"/>
      <c r="C237" s="116"/>
      <c r="D237" s="116"/>
      <c r="E237" s="116"/>
      <c r="F237" s="54"/>
      <c r="G237" s="54"/>
      <c r="H237" s="54"/>
      <c r="I237" s="54"/>
      <c r="J237" s="54"/>
      <c r="K237" s="54"/>
      <c r="L237" s="54"/>
    </row>
    <row r="238" spans="1:12" hidden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</row>
    <row r="239" spans="1:12" hidden="1">
      <c r="A239" s="116"/>
      <c r="B239" s="116"/>
      <c r="C239" s="116"/>
      <c r="D239" s="116"/>
      <c r="E239" s="116"/>
      <c r="F239" s="54"/>
      <c r="G239" s="54"/>
      <c r="H239" s="54"/>
      <c r="I239" s="54"/>
      <c r="J239" s="54"/>
      <c r="K239" s="54"/>
      <c r="L239" s="54"/>
    </row>
    <row r="240" spans="1:12" hidden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</row>
    <row r="241" spans="1:12" hidden="1">
      <c r="A241" s="116"/>
      <c r="B241" s="116"/>
      <c r="C241" s="116"/>
      <c r="D241" s="116"/>
      <c r="E241" s="116"/>
      <c r="F241" s="54"/>
      <c r="G241" s="54"/>
      <c r="H241" s="54"/>
      <c r="I241" s="54"/>
      <c r="J241" s="54"/>
      <c r="K241" s="54"/>
      <c r="L241" s="54"/>
    </row>
    <row r="242" spans="1:12" hidden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</row>
    <row r="243" spans="1:12" hidden="1">
      <c r="A243" s="116"/>
      <c r="B243" s="116"/>
      <c r="C243" s="116"/>
      <c r="D243" s="116"/>
      <c r="E243" s="116"/>
      <c r="F243" s="54"/>
      <c r="G243" s="54"/>
      <c r="H243" s="54"/>
      <c r="I243" s="54"/>
      <c r="J243" s="54"/>
      <c r="K243" s="54"/>
      <c r="L243" s="54"/>
    </row>
    <row r="244" spans="1:12" hidden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</row>
    <row r="245" spans="1:12" hidden="1">
      <c r="A245" s="116"/>
      <c r="B245" s="116"/>
      <c r="C245" s="116"/>
      <c r="D245" s="116"/>
      <c r="E245" s="116"/>
      <c r="F245" s="54"/>
      <c r="G245" s="54"/>
      <c r="H245" s="54"/>
      <c r="I245" s="54"/>
      <c r="J245" s="54"/>
      <c r="K245" s="54"/>
      <c r="L245" s="54"/>
    </row>
    <row r="246" spans="1:12" hidden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</row>
    <row r="247" spans="1:12" hidden="1">
      <c r="A247" s="116"/>
      <c r="B247" s="116"/>
      <c r="C247" s="116"/>
      <c r="D247" s="116"/>
      <c r="E247" s="116"/>
      <c r="F247" s="54"/>
      <c r="G247" s="54"/>
      <c r="H247" s="54"/>
      <c r="I247" s="54"/>
      <c r="J247" s="54"/>
      <c r="K247" s="54"/>
      <c r="L247" s="54"/>
    </row>
    <row r="248" spans="1:12" hidden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</row>
    <row r="249" spans="1:12" hidden="1">
      <c r="A249" s="116"/>
      <c r="B249" s="116"/>
      <c r="C249" s="116"/>
      <c r="D249" s="116"/>
      <c r="E249" s="116"/>
      <c r="F249" s="54"/>
      <c r="G249" s="54"/>
      <c r="H249" s="54"/>
      <c r="I249" s="54"/>
      <c r="J249" s="54"/>
      <c r="K249" s="54"/>
      <c r="L249" s="54"/>
    </row>
    <row r="250" spans="1:12" hidden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</row>
    <row r="251" spans="1:12" hidden="1">
      <c r="A251" s="116"/>
      <c r="B251" s="116"/>
      <c r="C251" s="116"/>
      <c r="D251" s="116"/>
      <c r="E251" s="116"/>
      <c r="F251" s="54"/>
      <c r="G251" s="54"/>
      <c r="H251" s="54"/>
      <c r="I251" s="54"/>
      <c r="J251" s="54"/>
      <c r="K251" s="54"/>
      <c r="L251" s="54"/>
    </row>
    <row r="252" spans="1:12" hidden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</row>
    <row r="253" spans="1:12" hidden="1">
      <c r="A253" s="116"/>
      <c r="B253" s="116"/>
      <c r="C253" s="116"/>
      <c r="D253" s="116"/>
      <c r="E253" s="116"/>
      <c r="F253" s="54"/>
      <c r="G253" s="54"/>
      <c r="H253" s="54"/>
      <c r="I253" s="54"/>
      <c r="J253" s="54"/>
      <c r="K253" s="54"/>
      <c r="L253" s="54"/>
    </row>
    <row r="254" spans="1:12" hidden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</row>
    <row r="255" spans="1:12" hidden="1">
      <c r="A255" s="116"/>
      <c r="B255" s="116"/>
      <c r="C255" s="116"/>
      <c r="D255" s="116"/>
      <c r="E255" s="116"/>
      <c r="F255" s="54"/>
      <c r="G255" s="54"/>
      <c r="H255" s="54"/>
      <c r="I255" s="54"/>
      <c r="J255" s="54"/>
      <c r="K255" s="54"/>
      <c r="L255" s="54"/>
    </row>
    <row r="256" spans="1:12" hidden="1">
      <c r="A256" s="116"/>
      <c r="B256" s="116"/>
      <c r="C256" s="116"/>
      <c r="D256" s="116"/>
      <c r="E256" s="116"/>
      <c r="F256" s="54"/>
      <c r="G256" s="54"/>
      <c r="H256" s="54"/>
      <c r="I256" s="54"/>
      <c r="J256" s="54"/>
      <c r="K256" s="54"/>
      <c r="L256" s="54"/>
    </row>
    <row r="257" spans="1:12" hidden="1">
      <c r="A257" s="116"/>
      <c r="B257" s="116"/>
      <c r="C257" s="116"/>
      <c r="D257" s="116"/>
      <c r="E257" s="116"/>
      <c r="F257" s="54"/>
      <c r="G257" s="54"/>
      <c r="H257" s="54"/>
      <c r="I257" s="54"/>
      <c r="J257" s="54"/>
      <c r="K257" s="54"/>
      <c r="L257" s="54"/>
    </row>
    <row r="258" spans="1:12" hidden="1">
      <c r="A258" s="116"/>
      <c r="B258" s="116"/>
      <c r="C258" s="116"/>
      <c r="D258" s="116"/>
      <c r="E258" s="116"/>
      <c r="F258" s="54"/>
      <c r="G258" s="54"/>
      <c r="H258" s="54"/>
      <c r="I258" s="54"/>
      <c r="J258" s="54"/>
      <c r="K258" s="54"/>
      <c r="L258" s="54"/>
    </row>
    <row r="259" spans="1:12" hidden="1">
      <c r="A259" s="116"/>
      <c r="B259" s="116"/>
      <c r="C259" s="116"/>
      <c r="D259" s="116"/>
      <c r="E259" s="116"/>
      <c r="F259" s="54"/>
      <c r="G259" s="54"/>
      <c r="H259" s="54"/>
      <c r="I259" s="54"/>
      <c r="J259" s="54"/>
      <c r="K259" s="54"/>
      <c r="L259" s="54"/>
    </row>
    <row r="260" spans="1:12" hidden="1">
      <c r="A260" s="116"/>
      <c r="B260" s="116"/>
      <c r="C260" s="116"/>
      <c r="D260" s="116"/>
      <c r="E260" s="116"/>
      <c r="F260" s="54"/>
      <c r="G260" s="54"/>
      <c r="H260" s="54"/>
      <c r="I260" s="54"/>
      <c r="J260" s="54"/>
      <c r="K260" s="54"/>
      <c r="L260" s="54"/>
    </row>
    <row r="261" spans="1:12" hidden="1">
      <c r="A261" s="116"/>
      <c r="B261" s="116"/>
      <c r="C261" s="116"/>
      <c r="D261" s="116"/>
      <c r="E261" s="116"/>
      <c r="F261" s="54"/>
      <c r="G261" s="54"/>
      <c r="H261" s="54"/>
      <c r="I261" s="54"/>
      <c r="J261" s="54"/>
      <c r="K261" s="54"/>
      <c r="L261" s="54"/>
    </row>
    <row r="262" spans="1:12" hidden="1">
      <c r="A262" s="116"/>
      <c r="B262" s="116"/>
      <c r="C262" s="116"/>
      <c r="D262" s="116"/>
      <c r="E262" s="116"/>
      <c r="F262" s="54"/>
      <c r="G262" s="54"/>
      <c r="H262" s="54"/>
      <c r="I262" s="54"/>
      <c r="J262" s="54"/>
      <c r="K262" s="54"/>
      <c r="L262" s="54"/>
    </row>
    <row r="263" spans="1:12" hidden="1">
      <c r="A263" s="116"/>
      <c r="B263" s="116"/>
      <c r="C263" s="116"/>
      <c r="D263" s="116"/>
      <c r="E263" s="116"/>
      <c r="F263" s="54"/>
      <c r="G263" s="54"/>
      <c r="H263" s="54"/>
      <c r="I263" s="54"/>
      <c r="J263" s="54"/>
      <c r="K263" s="54"/>
      <c r="L263" s="54"/>
    </row>
    <row r="264" spans="1:12" hidden="1">
      <c r="A264" s="116"/>
      <c r="B264" s="116"/>
      <c r="C264" s="116"/>
      <c r="D264" s="116"/>
      <c r="E264" s="116"/>
      <c r="F264" s="54"/>
      <c r="G264" s="54"/>
      <c r="H264" s="54"/>
      <c r="I264" s="54"/>
      <c r="J264" s="54"/>
      <c r="K264" s="54"/>
      <c r="L264" s="54"/>
    </row>
    <row r="265" spans="1:12" hidden="1">
      <c r="A265" s="116"/>
      <c r="B265" s="116"/>
      <c r="C265" s="116"/>
      <c r="D265" s="116"/>
      <c r="E265" s="116"/>
      <c r="F265" s="54"/>
      <c r="G265" s="54"/>
      <c r="H265" s="54"/>
      <c r="I265" s="54"/>
      <c r="J265" s="54"/>
      <c r="K265" s="54"/>
      <c r="L265" s="54"/>
    </row>
    <row r="266" spans="1:12" hidden="1">
      <c r="A266" s="116"/>
      <c r="B266" s="116"/>
      <c r="C266" s="116"/>
      <c r="D266" s="116"/>
      <c r="E266" s="116"/>
      <c r="F266" s="54"/>
      <c r="G266" s="54"/>
      <c r="H266" s="54"/>
      <c r="I266" s="54"/>
      <c r="J266" s="54"/>
      <c r="K266" s="54"/>
      <c r="L266" s="54"/>
    </row>
    <row r="267" spans="1:12" hidden="1">
      <c r="A267" s="116"/>
      <c r="B267" s="116"/>
      <c r="C267" s="116"/>
      <c r="D267" s="116"/>
      <c r="E267" s="116"/>
      <c r="F267" s="54"/>
      <c r="G267" s="54"/>
      <c r="H267" s="54"/>
      <c r="I267" s="54"/>
      <c r="J267" s="54"/>
      <c r="K267" s="54"/>
      <c r="L267" s="54"/>
    </row>
    <row r="268" spans="1:12" hidden="1">
      <c r="A268" s="116"/>
      <c r="B268" s="116"/>
      <c r="C268" s="116"/>
      <c r="D268" s="116"/>
      <c r="E268" s="116"/>
      <c r="F268" s="54"/>
      <c r="G268" s="54"/>
      <c r="H268" s="54"/>
      <c r="I268" s="54"/>
      <c r="J268" s="54"/>
      <c r="K268" s="54"/>
      <c r="L268" s="54"/>
    </row>
    <row r="269" spans="1:12" hidden="1">
      <c r="A269" s="116"/>
      <c r="B269" s="116"/>
      <c r="C269" s="116"/>
      <c r="D269" s="116"/>
      <c r="E269" s="116"/>
      <c r="F269" s="54"/>
      <c r="G269" s="54"/>
      <c r="H269" s="54"/>
      <c r="I269" s="54"/>
      <c r="J269" s="54"/>
      <c r="K269" s="54"/>
      <c r="L269" s="54"/>
    </row>
    <row r="270" spans="1:12" hidden="1">
      <c r="A270" s="116"/>
      <c r="B270" s="116"/>
      <c r="C270" s="116"/>
      <c r="D270" s="116"/>
      <c r="E270" s="116"/>
      <c r="F270" s="54"/>
      <c r="G270" s="54"/>
      <c r="H270" s="54"/>
      <c r="I270" s="54"/>
      <c r="J270" s="54"/>
      <c r="K270" s="54"/>
      <c r="L270" s="54"/>
    </row>
    <row r="271" spans="1:12" hidden="1">
      <c r="A271" s="116"/>
      <c r="B271" s="116"/>
      <c r="C271" s="116"/>
      <c r="D271" s="116"/>
      <c r="E271" s="116"/>
      <c r="F271" s="54"/>
      <c r="G271" s="54"/>
      <c r="H271" s="54"/>
      <c r="I271" s="54"/>
      <c r="J271" s="54"/>
      <c r="K271" s="54"/>
      <c r="L271" s="54"/>
    </row>
    <row r="272" spans="1:12" hidden="1">
      <c r="A272" s="116"/>
      <c r="B272" s="116"/>
      <c r="C272" s="116"/>
      <c r="D272" s="116"/>
      <c r="E272" s="116"/>
      <c r="F272" s="54"/>
      <c r="G272" s="54"/>
      <c r="H272" s="54"/>
      <c r="I272" s="54"/>
      <c r="J272" s="54"/>
      <c r="K272" s="54"/>
      <c r="L272" s="54"/>
    </row>
    <row r="273" spans="1:12" hidden="1">
      <c r="A273" s="116"/>
      <c r="B273" s="116"/>
      <c r="C273" s="116"/>
      <c r="D273" s="116"/>
      <c r="E273" s="116"/>
      <c r="F273" s="54"/>
      <c r="G273" s="54"/>
      <c r="H273" s="54"/>
      <c r="I273" s="54"/>
      <c r="J273" s="54"/>
      <c r="K273" s="54"/>
      <c r="L273" s="54"/>
    </row>
    <row r="274" spans="1:12" hidden="1">
      <c r="A274" s="116"/>
      <c r="B274" s="116"/>
      <c r="C274" s="116"/>
      <c r="D274" s="116"/>
      <c r="E274" s="116"/>
      <c r="F274" s="54"/>
      <c r="G274" s="54"/>
      <c r="H274" s="54"/>
      <c r="I274" s="54"/>
      <c r="J274" s="54"/>
      <c r="K274" s="54"/>
      <c r="L274" s="54"/>
    </row>
    <row r="275" spans="1:12" hidden="1">
      <c r="A275" s="116"/>
      <c r="B275" s="116"/>
      <c r="C275" s="116"/>
      <c r="D275" s="116"/>
      <c r="E275" s="116"/>
      <c r="F275" s="54"/>
      <c r="G275" s="54"/>
      <c r="H275" s="54"/>
      <c r="I275" s="54"/>
      <c r="J275" s="54"/>
      <c r="K275" s="54"/>
      <c r="L275" s="54"/>
    </row>
    <row r="276" spans="1:12" hidden="1">
      <c r="A276" s="116"/>
      <c r="B276" s="116"/>
      <c r="C276" s="116"/>
      <c r="D276" s="116"/>
      <c r="E276" s="116"/>
      <c r="F276" s="54"/>
      <c r="G276" s="54"/>
      <c r="H276" s="54"/>
      <c r="I276" s="54"/>
      <c r="J276" s="54"/>
      <c r="K276" s="54"/>
      <c r="L276" s="54"/>
    </row>
    <row r="277" spans="1:12" hidden="1">
      <c r="A277" s="116"/>
      <c r="B277" s="116"/>
      <c r="C277" s="116"/>
      <c r="D277" s="116"/>
      <c r="E277" s="116"/>
      <c r="F277" s="54"/>
      <c r="G277" s="54"/>
      <c r="H277" s="54"/>
      <c r="I277" s="54"/>
      <c r="J277" s="54"/>
      <c r="K277" s="54"/>
      <c r="L277" s="54"/>
    </row>
    <row r="278" spans="1:12" hidden="1">
      <c r="A278" s="116"/>
      <c r="B278" s="116"/>
      <c r="C278" s="116"/>
      <c r="D278" s="116"/>
      <c r="E278" s="116"/>
      <c r="F278" s="54"/>
      <c r="G278" s="54"/>
      <c r="H278" s="54"/>
      <c r="I278" s="54"/>
      <c r="J278" s="54"/>
      <c r="K278" s="54"/>
      <c r="L278" s="54"/>
    </row>
    <row r="279" spans="1:12" hidden="1">
      <c r="A279" s="116"/>
      <c r="B279" s="116"/>
      <c r="C279" s="116"/>
      <c r="D279" s="116"/>
      <c r="E279" s="116"/>
      <c r="F279" s="54"/>
      <c r="G279" s="54"/>
      <c r="H279" s="54"/>
      <c r="I279" s="54"/>
      <c r="J279" s="54"/>
      <c r="K279" s="54"/>
      <c r="L279" s="54"/>
    </row>
    <row r="280" spans="1:12" hidden="1">
      <c r="A280" s="116"/>
      <c r="B280" s="116"/>
      <c r="C280" s="116"/>
      <c r="D280" s="116"/>
      <c r="E280" s="116"/>
      <c r="F280" s="54"/>
      <c r="G280" s="54"/>
      <c r="H280" s="54"/>
      <c r="I280" s="54"/>
      <c r="J280" s="54"/>
      <c r="K280" s="54"/>
      <c r="L280" s="54"/>
    </row>
    <row r="281" spans="1:12" hidden="1">
      <c r="A281" s="116"/>
      <c r="B281" s="116"/>
      <c r="C281" s="116"/>
      <c r="D281" s="116"/>
      <c r="E281" s="116"/>
      <c r="F281" s="54"/>
      <c r="G281" s="54"/>
      <c r="H281" s="54"/>
      <c r="I281" s="54"/>
      <c r="J281" s="54"/>
      <c r="K281" s="54"/>
      <c r="L281" s="54"/>
    </row>
    <row r="282" spans="1:12" hidden="1">
      <c r="A282" s="116"/>
      <c r="B282" s="116"/>
      <c r="C282" s="116"/>
      <c r="D282" s="116"/>
      <c r="E282" s="116"/>
      <c r="F282" s="54"/>
      <c r="G282" s="54"/>
      <c r="H282" s="54"/>
      <c r="I282" s="54"/>
      <c r="J282" s="54"/>
      <c r="K282" s="54"/>
      <c r="L282" s="54"/>
    </row>
    <row r="283" spans="1:12" hidden="1">
      <c r="A283" s="116"/>
      <c r="B283" s="116"/>
      <c r="C283" s="116"/>
      <c r="D283" s="116"/>
      <c r="E283" s="116"/>
      <c r="F283" s="54"/>
      <c r="G283" s="54"/>
      <c r="H283" s="54"/>
      <c r="I283" s="54"/>
      <c r="J283" s="54"/>
      <c r="K283" s="54"/>
      <c r="L283" s="54"/>
    </row>
    <row r="284" spans="1:12" hidden="1">
      <c r="A284" s="116"/>
      <c r="B284" s="116"/>
      <c r="C284" s="116"/>
      <c r="D284" s="116"/>
      <c r="E284" s="116"/>
      <c r="F284" s="54"/>
      <c r="G284" s="54"/>
      <c r="H284" s="54"/>
      <c r="I284" s="54"/>
      <c r="J284" s="54"/>
      <c r="K284" s="54"/>
      <c r="L284" s="54"/>
    </row>
    <row r="285" spans="1:12" hidden="1">
      <c r="A285" s="116"/>
      <c r="B285" s="116"/>
      <c r="C285" s="116"/>
      <c r="D285" s="116"/>
      <c r="E285" s="116"/>
      <c r="F285" s="54"/>
      <c r="G285" s="54"/>
      <c r="H285" s="54"/>
      <c r="I285" s="54"/>
      <c r="J285" s="54"/>
      <c r="K285" s="54"/>
      <c r="L285" s="54"/>
    </row>
    <row r="286" spans="1:12" hidden="1">
      <c r="A286" s="116"/>
      <c r="B286" s="116"/>
      <c r="C286" s="116"/>
      <c r="D286" s="116"/>
      <c r="E286" s="116"/>
      <c r="F286" s="54"/>
      <c r="G286" s="54"/>
      <c r="H286" s="54"/>
      <c r="I286" s="54"/>
      <c r="J286" s="54"/>
      <c r="K286" s="54"/>
      <c r="L286" s="54"/>
    </row>
    <row r="287" spans="1:12" hidden="1">
      <c r="A287" s="116"/>
      <c r="B287" s="116"/>
      <c r="C287" s="116"/>
      <c r="D287" s="116"/>
      <c r="E287" s="116"/>
      <c r="F287" s="54"/>
      <c r="G287" s="54"/>
      <c r="H287" s="54"/>
      <c r="I287" s="54"/>
      <c r="J287" s="54"/>
      <c r="K287" s="54"/>
      <c r="L287" s="54"/>
    </row>
    <row r="288" spans="1:12" hidden="1">
      <c r="A288" s="116"/>
      <c r="B288" s="116"/>
      <c r="C288" s="116"/>
      <c r="D288" s="116"/>
      <c r="E288" s="116"/>
      <c r="F288" s="54"/>
      <c r="G288" s="54"/>
      <c r="H288" s="54"/>
      <c r="I288" s="54"/>
      <c r="J288" s="54"/>
      <c r="K288" s="54"/>
      <c r="L288" s="54"/>
    </row>
    <row r="289" spans="1:12" hidden="1">
      <c r="A289" s="116"/>
      <c r="B289" s="116"/>
      <c r="C289" s="116"/>
      <c r="D289" s="116"/>
      <c r="E289" s="116"/>
      <c r="F289" s="54"/>
      <c r="G289" s="54"/>
      <c r="H289" s="54"/>
      <c r="I289" s="54"/>
      <c r="J289" s="54"/>
      <c r="K289" s="54"/>
      <c r="L289" s="54"/>
    </row>
    <row r="290" spans="1:12" hidden="1">
      <c r="A290" s="116"/>
      <c r="B290" s="116"/>
      <c r="C290" s="116"/>
      <c r="D290" s="116"/>
      <c r="E290" s="116"/>
      <c r="F290" s="54"/>
      <c r="G290" s="54"/>
      <c r="H290" s="54"/>
      <c r="I290" s="54"/>
      <c r="J290" s="54"/>
      <c r="K290" s="54"/>
      <c r="L290" s="54"/>
    </row>
    <row r="291" spans="1:12" hidden="1">
      <c r="A291" s="116"/>
      <c r="B291" s="116"/>
      <c r="C291" s="116"/>
      <c r="D291" s="116"/>
      <c r="E291" s="116"/>
      <c r="F291" s="54"/>
      <c r="G291" s="54"/>
      <c r="H291" s="54"/>
      <c r="I291" s="54"/>
      <c r="J291" s="54"/>
      <c r="K291" s="54"/>
      <c r="L291" s="54"/>
    </row>
    <row r="292" spans="1:12" hidden="1">
      <c r="A292" s="116"/>
      <c r="B292" s="116"/>
      <c r="C292" s="116"/>
      <c r="D292" s="116"/>
      <c r="E292" s="116"/>
      <c r="F292" s="54"/>
      <c r="G292" s="54"/>
      <c r="H292" s="54"/>
      <c r="I292" s="54"/>
      <c r="J292" s="54"/>
      <c r="K292" s="54"/>
      <c r="L292" s="54"/>
    </row>
    <row r="293" spans="1:12" hidden="1">
      <c r="A293" s="116"/>
      <c r="B293" s="116"/>
      <c r="C293" s="116"/>
      <c r="D293" s="116"/>
      <c r="E293" s="116"/>
      <c r="F293" s="54"/>
      <c r="G293" s="54"/>
      <c r="H293" s="54"/>
      <c r="I293" s="54"/>
      <c r="J293" s="54"/>
      <c r="K293" s="54"/>
      <c r="L293" s="54"/>
    </row>
    <row r="294" spans="1:12" hidden="1">
      <c r="A294" s="116"/>
      <c r="B294" s="116"/>
      <c r="C294" s="116"/>
      <c r="D294" s="116"/>
      <c r="E294" s="116"/>
      <c r="F294" s="54"/>
      <c r="G294" s="54"/>
      <c r="H294" s="54"/>
      <c r="I294" s="54"/>
      <c r="J294" s="54"/>
      <c r="K294" s="54"/>
      <c r="L294" s="54"/>
    </row>
    <row r="295" spans="1:12" hidden="1">
      <c r="A295" s="116"/>
      <c r="B295" s="116"/>
      <c r="C295" s="116"/>
      <c r="D295" s="116"/>
      <c r="E295" s="116"/>
      <c r="F295" s="54"/>
      <c r="G295" s="54"/>
      <c r="H295" s="54"/>
      <c r="I295" s="54"/>
      <c r="J295" s="54"/>
      <c r="K295" s="54"/>
      <c r="L295" s="54"/>
    </row>
    <row r="296" spans="1:12" hidden="1">
      <c r="A296" s="116"/>
      <c r="B296" s="116"/>
      <c r="C296" s="116"/>
      <c r="D296" s="116"/>
      <c r="E296" s="116"/>
      <c r="F296" s="54"/>
      <c r="G296" s="54"/>
      <c r="H296" s="54"/>
      <c r="I296" s="54"/>
      <c r="J296" s="54"/>
      <c r="K296" s="54"/>
      <c r="L296" s="54"/>
    </row>
    <row r="297" spans="1:12" hidden="1">
      <c r="A297" s="116"/>
      <c r="B297" s="116"/>
      <c r="C297" s="116"/>
      <c r="D297" s="116"/>
      <c r="E297" s="116"/>
      <c r="F297" s="54"/>
      <c r="G297" s="54"/>
      <c r="H297" s="54"/>
      <c r="I297" s="54"/>
      <c r="J297" s="54"/>
      <c r="K297" s="54"/>
      <c r="L297" s="54"/>
    </row>
    <row r="298" spans="1:12" hidden="1">
      <c r="A298" s="116"/>
      <c r="B298" s="116"/>
      <c r="C298" s="116"/>
      <c r="D298" s="116"/>
      <c r="E298" s="116"/>
      <c r="F298" s="54"/>
      <c r="G298" s="54"/>
      <c r="H298" s="54"/>
      <c r="I298" s="54"/>
      <c r="J298" s="54"/>
      <c r="K298" s="54"/>
      <c r="L298" s="54"/>
    </row>
    <row r="299" spans="1:12" hidden="1">
      <c r="A299" s="116"/>
      <c r="B299" s="116"/>
      <c r="C299" s="116"/>
      <c r="D299" s="116"/>
      <c r="E299" s="116"/>
      <c r="F299" s="54"/>
      <c r="G299" s="54"/>
      <c r="H299" s="54"/>
      <c r="I299" s="54"/>
      <c r="J299" s="54"/>
      <c r="K299" s="54"/>
      <c r="L299" s="54"/>
    </row>
    <row r="300" spans="1:12" hidden="1">
      <c r="A300" s="116"/>
      <c r="B300" s="116"/>
      <c r="C300" s="116"/>
      <c r="D300" s="116"/>
      <c r="E300" s="116"/>
      <c r="F300" s="54"/>
      <c r="G300" s="54"/>
      <c r="H300" s="54"/>
      <c r="I300" s="54"/>
      <c r="J300" s="54"/>
      <c r="K300" s="54"/>
      <c r="L300" s="54"/>
    </row>
    <row r="301" spans="1:12" hidden="1">
      <c r="A301" s="116"/>
      <c r="B301" s="116"/>
      <c r="C301" s="116"/>
      <c r="D301" s="116"/>
      <c r="E301" s="116"/>
      <c r="F301" s="54"/>
      <c r="G301" s="54"/>
      <c r="H301" s="54"/>
      <c r="I301" s="54"/>
      <c r="J301" s="54"/>
      <c r="K301" s="54"/>
      <c r="L301" s="54"/>
    </row>
    <row r="302" spans="1:12" hidden="1">
      <c r="A302" s="116"/>
      <c r="B302" s="116"/>
      <c r="C302" s="116"/>
      <c r="D302" s="116"/>
      <c r="E302" s="116"/>
      <c r="F302" s="54"/>
      <c r="G302" s="54"/>
      <c r="H302" s="54"/>
      <c r="I302" s="54"/>
      <c r="J302" s="54"/>
      <c r="K302" s="54"/>
      <c r="L302" s="54"/>
    </row>
    <row r="303" spans="1:12" hidden="1">
      <c r="A303" s="116"/>
      <c r="B303" s="116"/>
      <c r="C303" s="116"/>
      <c r="D303" s="116"/>
      <c r="E303" s="116"/>
      <c r="F303" s="54"/>
      <c r="G303" s="54"/>
      <c r="H303" s="54"/>
      <c r="I303" s="54"/>
      <c r="J303" s="54"/>
      <c r="K303" s="54"/>
      <c r="L303" s="54"/>
    </row>
    <row r="304" spans="1:12" hidden="1">
      <c r="A304" s="116"/>
      <c r="B304" s="116"/>
      <c r="C304" s="116"/>
      <c r="D304" s="116"/>
      <c r="E304" s="116"/>
      <c r="F304" s="54"/>
      <c r="G304" s="54"/>
      <c r="H304" s="54"/>
      <c r="I304" s="54"/>
      <c r="J304" s="54"/>
      <c r="K304" s="54"/>
      <c r="L304" s="54"/>
    </row>
    <row r="305" spans="1:12" hidden="1">
      <c r="A305" s="116"/>
      <c r="B305" s="116"/>
      <c r="C305" s="116"/>
      <c r="D305" s="116"/>
      <c r="E305" s="116"/>
      <c r="F305" s="54"/>
      <c r="G305" s="54"/>
      <c r="H305" s="54"/>
      <c r="I305" s="54"/>
      <c r="J305" s="54"/>
      <c r="K305" s="54"/>
      <c r="L305" s="54"/>
    </row>
    <row r="306" spans="1:12" hidden="1">
      <c r="A306" s="116"/>
      <c r="B306" s="116"/>
      <c r="C306" s="116"/>
      <c r="D306" s="116"/>
      <c r="E306" s="116"/>
      <c r="F306" s="54"/>
      <c r="G306" s="54"/>
      <c r="H306" s="54"/>
      <c r="I306" s="54"/>
      <c r="J306" s="54"/>
      <c r="K306" s="54"/>
      <c r="L306" s="54"/>
    </row>
    <row r="307" spans="1:12" hidden="1">
      <c r="A307" s="116"/>
      <c r="B307" s="116"/>
      <c r="C307" s="116"/>
      <c r="D307" s="116"/>
      <c r="E307" s="116"/>
      <c r="F307" s="54"/>
      <c r="G307" s="54"/>
      <c r="H307" s="54"/>
      <c r="I307" s="54"/>
      <c r="J307" s="54"/>
      <c r="K307" s="54"/>
      <c r="L307" s="54"/>
    </row>
    <row r="308" spans="1:12" hidden="1">
      <c r="A308" s="116"/>
      <c r="B308" s="116"/>
      <c r="C308" s="116"/>
      <c r="D308" s="116"/>
      <c r="E308" s="116"/>
      <c r="F308" s="54"/>
      <c r="G308" s="54"/>
      <c r="H308" s="54"/>
      <c r="I308" s="54"/>
      <c r="J308" s="54"/>
      <c r="K308" s="54"/>
      <c r="L308" s="54"/>
    </row>
    <row r="309" spans="1:12" hidden="1">
      <c r="A309" s="116"/>
      <c r="B309" s="116"/>
      <c r="C309" s="116"/>
      <c r="D309" s="116"/>
      <c r="E309" s="116"/>
      <c r="F309" s="54"/>
      <c r="G309" s="54"/>
      <c r="H309" s="54"/>
      <c r="I309" s="54"/>
      <c r="J309" s="54"/>
      <c r="K309" s="54"/>
      <c r="L309" s="54"/>
    </row>
    <row r="310" spans="1:12" hidden="1">
      <c r="A310" s="116"/>
      <c r="B310" s="116"/>
      <c r="C310" s="116"/>
      <c r="D310" s="116"/>
      <c r="E310" s="116"/>
      <c r="F310" s="54"/>
      <c r="G310" s="54"/>
      <c r="H310" s="54"/>
      <c r="I310" s="54"/>
      <c r="J310" s="54"/>
      <c r="K310" s="54"/>
      <c r="L310" s="54"/>
    </row>
    <row r="311" spans="1:12" hidden="1">
      <c r="A311" s="116"/>
      <c r="B311" s="116"/>
      <c r="C311" s="116"/>
      <c r="D311" s="116"/>
      <c r="E311" s="116"/>
      <c r="F311" s="54"/>
      <c r="G311" s="54"/>
      <c r="H311" s="54"/>
      <c r="I311" s="54"/>
      <c r="J311" s="54"/>
      <c r="K311" s="54"/>
      <c r="L311" s="54"/>
    </row>
    <row r="312" spans="1:12" hidden="1">
      <c r="A312" s="116"/>
      <c r="B312" s="116"/>
      <c r="C312" s="116"/>
      <c r="D312" s="116"/>
      <c r="E312" s="116"/>
      <c r="F312" s="54"/>
      <c r="G312" s="54"/>
      <c r="H312" s="54"/>
      <c r="I312" s="54"/>
      <c r="J312" s="54"/>
      <c r="K312" s="54"/>
      <c r="L312" s="54"/>
    </row>
    <row r="313" spans="1:12" hidden="1">
      <c r="A313" s="116"/>
      <c r="B313" s="116"/>
      <c r="C313" s="116"/>
      <c r="D313" s="116"/>
      <c r="E313" s="116"/>
      <c r="F313" s="54"/>
      <c r="G313" s="54"/>
      <c r="H313" s="54"/>
      <c r="I313" s="54"/>
      <c r="J313" s="54"/>
      <c r="K313" s="54"/>
      <c r="L313" s="54"/>
    </row>
    <row r="314" spans="1:12" hidden="1">
      <c r="A314" s="116"/>
      <c r="B314" s="116"/>
      <c r="C314" s="116"/>
      <c r="D314" s="116"/>
      <c r="E314" s="116"/>
      <c r="F314" s="54"/>
      <c r="G314" s="54"/>
      <c r="H314" s="54"/>
      <c r="I314" s="54"/>
      <c r="J314" s="54"/>
      <c r="K314" s="54"/>
      <c r="L314" s="54"/>
    </row>
    <row r="315" spans="1:12" hidden="1">
      <c r="A315" s="116"/>
      <c r="B315" s="116"/>
      <c r="C315" s="116"/>
      <c r="D315" s="116"/>
      <c r="E315" s="116"/>
      <c r="F315" s="54"/>
      <c r="G315" s="54"/>
      <c r="H315" s="54"/>
      <c r="I315" s="54"/>
      <c r="J315" s="54"/>
      <c r="K315" s="54"/>
      <c r="L315" s="54"/>
    </row>
    <row r="316" spans="1:12" hidden="1">
      <c r="A316" s="116"/>
      <c r="B316" s="116"/>
      <c r="C316" s="116"/>
      <c r="D316" s="116"/>
      <c r="E316" s="116"/>
      <c r="F316" s="54"/>
      <c r="G316" s="54"/>
      <c r="H316" s="54"/>
      <c r="I316" s="54"/>
      <c r="J316" s="54"/>
      <c r="K316" s="54"/>
      <c r="L316" s="54"/>
    </row>
    <row r="317" spans="1:12" hidden="1">
      <c r="A317" s="116"/>
      <c r="B317" s="116"/>
      <c r="C317" s="116"/>
      <c r="D317" s="116"/>
      <c r="E317" s="116"/>
      <c r="F317" s="54"/>
      <c r="G317" s="54"/>
      <c r="H317" s="54"/>
      <c r="I317" s="54"/>
      <c r="J317" s="54"/>
      <c r="K317" s="54"/>
      <c r="L317" s="54"/>
    </row>
    <row r="318" spans="1:12" hidden="1">
      <c r="A318" s="116"/>
      <c r="B318" s="116"/>
      <c r="C318" s="116"/>
      <c r="D318" s="116"/>
      <c r="E318" s="116"/>
      <c r="F318" s="54"/>
      <c r="G318" s="54"/>
      <c r="H318" s="54"/>
      <c r="I318" s="54"/>
      <c r="J318" s="54"/>
      <c r="K318" s="54"/>
      <c r="L318" s="54"/>
    </row>
    <row r="319" spans="1:12" hidden="1">
      <c r="A319" s="116"/>
      <c r="B319" s="116"/>
      <c r="C319" s="116"/>
      <c r="D319" s="116"/>
      <c r="E319" s="116"/>
      <c r="F319" s="54"/>
      <c r="G319" s="54"/>
      <c r="H319" s="54"/>
      <c r="I319" s="54"/>
      <c r="J319" s="54"/>
      <c r="K319" s="54"/>
      <c r="L319" s="54"/>
    </row>
    <row r="320" spans="1:12" hidden="1">
      <c r="A320" s="116"/>
      <c r="B320" s="116"/>
      <c r="C320" s="116"/>
      <c r="D320" s="116"/>
      <c r="E320" s="116"/>
      <c r="F320" s="54"/>
      <c r="G320" s="54"/>
      <c r="H320" s="54"/>
      <c r="I320" s="54"/>
      <c r="J320" s="54"/>
      <c r="K320" s="54"/>
      <c r="L320" s="54"/>
    </row>
    <row r="321" spans="1:12" hidden="1">
      <c r="A321" s="116"/>
      <c r="B321" s="116"/>
      <c r="C321" s="116"/>
      <c r="D321" s="116"/>
      <c r="E321" s="116"/>
      <c r="F321" s="54"/>
      <c r="G321" s="54"/>
      <c r="H321" s="54"/>
      <c r="I321" s="54"/>
      <c r="J321" s="54"/>
      <c r="K321" s="54"/>
      <c r="L321" s="54"/>
    </row>
    <row r="322" spans="1:12" hidden="1">
      <c r="A322" s="116"/>
      <c r="B322" s="116"/>
      <c r="C322" s="116"/>
      <c r="D322" s="116"/>
      <c r="E322" s="116"/>
      <c r="F322" s="54"/>
      <c r="G322" s="54"/>
      <c r="H322" s="54"/>
      <c r="I322" s="54"/>
      <c r="J322" s="54"/>
      <c r="K322" s="54"/>
      <c r="L322" s="54"/>
    </row>
    <row r="323" spans="1:12" hidden="1">
      <c r="A323" s="116"/>
      <c r="B323" s="116"/>
      <c r="C323" s="116"/>
      <c r="D323" s="116"/>
      <c r="E323" s="116"/>
      <c r="F323" s="54"/>
      <c r="G323" s="54"/>
      <c r="H323" s="54"/>
      <c r="I323" s="54"/>
      <c r="J323" s="54"/>
      <c r="K323" s="54"/>
      <c r="L323" s="54"/>
    </row>
    <row r="324" spans="1:12" hidden="1">
      <c r="A324" s="116"/>
      <c r="B324" s="116"/>
      <c r="C324" s="116"/>
      <c r="D324" s="116"/>
      <c r="E324" s="116"/>
      <c r="F324" s="54"/>
      <c r="G324" s="54"/>
      <c r="H324" s="54"/>
      <c r="I324" s="54"/>
      <c r="J324" s="54"/>
      <c r="K324" s="54"/>
      <c r="L324" s="54"/>
    </row>
    <row r="325" spans="1:12" hidden="1">
      <c r="A325" s="116"/>
      <c r="B325" s="116"/>
      <c r="C325" s="116"/>
      <c r="D325" s="116"/>
      <c r="E325" s="116"/>
      <c r="F325" s="54"/>
      <c r="G325" s="54"/>
      <c r="H325" s="54"/>
      <c r="I325" s="54"/>
      <c r="J325" s="54"/>
      <c r="K325" s="54"/>
      <c r="L325" s="54"/>
    </row>
    <row r="326" spans="1:12" hidden="1">
      <c r="A326" s="116"/>
      <c r="B326" s="116"/>
      <c r="C326" s="116"/>
      <c r="D326" s="116"/>
      <c r="E326" s="116"/>
      <c r="F326" s="54"/>
      <c r="G326" s="54"/>
      <c r="H326" s="54"/>
      <c r="I326" s="54"/>
      <c r="J326" s="54"/>
      <c r="K326" s="54"/>
      <c r="L326" s="54"/>
    </row>
    <row r="327" spans="1:12" hidden="1">
      <c r="A327" s="116"/>
      <c r="B327" s="116"/>
      <c r="C327" s="116"/>
      <c r="D327" s="116"/>
      <c r="E327" s="116"/>
      <c r="F327" s="54"/>
      <c r="G327" s="54"/>
      <c r="H327" s="54"/>
      <c r="I327" s="54"/>
      <c r="J327" s="54"/>
      <c r="K327" s="54"/>
      <c r="L327" s="54"/>
    </row>
    <row r="328" spans="1:12" hidden="1">
      <c r="A328" s="116"/>
      <c r="B328" s="116"/>
      <c r="C328" s="116"/>
      <c r="D328" s="116"/>
      <c r="E328" s="116"/>
      <c r="F328" s="54"/>
      <c r="G328" s="54"/>
      <c r="H328" s="54"/>
      <c r="I328" s="54"/>
      <c r="J328" s="54"/>
      <c r="K328" s="54"/>
      <c r="L328" s="54"/>
    </row>
    <row r="329" spans="1:12" hidden="1">
      <c r="A329" s="116"/>
      <c r="B329" s="116"/>
      <c r="C329" s="116"/>
      <c r="D329" s="116"/>
      <c r="E329" s="116"/>
      <c r="F329" s="54"/>
      <c r="G329" s="54"/>
      <c r="H329" s="54"/>
      <c r="I329" s="54"/>
      <c r="J329" s="54"/>
      <c r="K329" s="54"/>
      <c r="L329" s="54"/>
    </row>
    <row r="330" spans="1:12" hidden="1">
      <c r="A330" s="116"/>
      <c r="B330" s="116"/>
      <c r="C330" s="116"/>
      <c r="D330" s="116"/>
      <c r="E330" s="116"/>
      <c r="F330" s="54"/>
      <c r="G330" s="54"/>
      <c r="H330" s="54"/>
      <c r="I330" s="54"/>
      <c r="J330" s="54"/>
      <c r="K330" s="54"/>
      <c r="L330" s="54"/>
    </row>
    <row r="331" spans="1:12" hidden="1">
      <c r="A331" s="116"/>
      <c r="B331" s="116"/>
      <c r="C331" s="116"/>
      <c r="D331" s="116"/>
      <c r="E331" s="116"/>
      <c r="F331" s="54"/>
      <c r="G331" s="54"/>
      <c r="H331" s="54"/>
      <c r="I331" s="54"/>
      <c r="J331" s="54"/>
      <c r="K331" s="54"/>
      <c r="L331" s="54"/>
    </row>
    <row r="332" spans="1:12" hidden="1">
      <c r="A332" s="116"/>
      <c r="B332" s="116"/>
      <c r="C332" s="116"/>
      <c r="D332" s="116"/>
      <c r="E332" s="116"/>
      <c r="F332" s="54"/>
      <c r="G332" s="54"/>
      <c r="H332" s="54"/>
      <c r="I332" s="54"/>
      <c r="J332" s="54"/>
      <c r="K332" s="54"/>
      <c r="L332" s="54"/>
    </row>
    <row r="333" spans="1:12" hidden="1">
      <c r="A333" s="116"/>
      <c r="B333" s="116"/>
      <c r="C333" s="116"/>
      <c r="D333" s="116"/>
      <c r="E333" s="116"/>
      <c r="F333" s="54"/>
      <c r="G333" s="54"/>
      <c r="H333" s="54"/>
      <c r="I333" s="54"/>
      <c r="J333" s="54"/>
      <c r="K333" s="54"/>
      <c r="L333" s="54"/>
    </row>
    <row r="334" spans="1:12" hidden="1">
      <c r="A334" s="116"/>
      <c r="B334" s="116"/>
      <c r="C334" s="116"/>
      <c r="D334" s="116"/>
      <c r="E334" s="116"/>
      <c r="F334" s="54"/>
      <c r="G334" s="54"/>
      <c r="H334" s="54"/>
      <c r="I334" s="54"/>
      <c r="J334" s="54"/>
      <c r="K334" s="54"/>
      <c r="L334" s="54"/>
    </row>
    <row r="335" spans="1:12" hidden="1">
      <c r="A335" s="116"/>
      <c r="B335" s="116"/>
      <c r="C335" s="116"/>
      <c r="D335" s="116"/>
      <c r="E335" s="116"/>
      <c r="F335" s="54"/>
      <c r="G335" s="54"/>
      <c r="H335" s="54"/>
      <c r="I335" s="54"/>
      <c r="J335" s="54"/>
      <c r="K335" s="54"/>
      <c r="L335" s="54"/>
    </row>
    <row r="336" spans="1:12" hidden="1">
      <c r="A336" s="116"/>
      <c r="B336" s="116"/>
      <c r="C336" s="116"/>
      <c r="D336" s="116"/>
      <c r="E336" s="116"/>
      <c r="F336" s="54"/>
      <c r="G336" s="54"/>
      <c r="H336" s="54"/>
      <c r="I336" s="54"/>
      <c r="J336" s="54"/>
      <c r="K336" s="54"/>
      <c r="L336" s="54"/>
    </row>
    <row r="337" spans="1:12" hidden="1">
      <c r="A337" s="116"/>
      <c r="B337" s="116"/>
      <c r="C337" s="116"/>
      <c r="D337" s="116"/>
      <c r="E337" s="116"/>
      <c r="F337" s="54"/>
      <c r="G337" s="54"/>
      <c r="H337" s="54"/>
      <c r="I337" s="54"/>
      <c r="J337" s="54"/>
      <c r="K337" s="54"/>
      <c r="L337" s="54"/>
    </row>
    <row r="338" spans="1:12" hidden="1">
      <c r="A338" s="116"/>
      <c r="B338" s="116"/>
      <c r="C338" s="116"/>
      <c r="D338" s="116"/>
      <c r="E338" s="116"/>
      <c r="F338" s="54"/>
      <c r="G338" s="54"/>
      <c r="H338" s="54"/>
      <c r="I338" s="54"/>
      <c r="J338" s="54"/>
      <c r="K338" s="54"/>
      <c r="L338" s="54"/>
    </row>
    <row r="339" spans="1:12" hidden="1">
      <c r="A339" s="116"/>
      <c r="B339" s="116"/>
      <c r="C339" s="116"/>
      <c r="D339" s="116"/>
      <c r="E339" s="116"/>
      <c r="F339" s="54"/>
      <c r="G339" s="54"/>
      <c r="H339" s="54"/>
      <c r="I339" s="54"/>
      <c r="J339" s="54"/>
      <c r="K339" s="54"/>
      <c r="L339" s="54"/>
    </row>
    <row r="340" spans="1:12" hidden="1">
      <c r="A340" s="116"/>
      <c r="B340" s="116"/>
      <c r="C340" s="116"/>
      <c r="D340" s="116"/>
      <c r="E340" s="116"/>
      <c r="F340" s="54"/>
      <c r="G340" s="54"/>
      <c r="H340" s="54"/>
      <c r="I340" s="54"/>
      <c r="J340" s="54"/>
      <c r="K340" s="54"/>
      <c r="L340" s="54"/>
    </row>
    <row r="341" spans="1:12" hidden="1">
      <c r="A341" s="116"/>
      <c r="B341" s="116"/>
      <c r="C341" s="116"/>
      <c r="D341" s="116"/>
      <c r="E341" s="116"/>
      <c r="F341" s="54"/>
      <c r="G341" s="54"/>
      <c r="H341" s="54"/>
      <c r="I341" s="54"/>
      <c r="J341" s="54"/>
      <c r="K341" s="54"/>
      <c r="L341" s="54"/>
    </row>
    <row r="342" spans="1:12" hidden="1">
      <c r="A342" s="116"/>
      <c r="B342" s="116"/>
      <c r="C342" s="116"/>
      <c r="D342" s="116"/>
      <c r="E342" s="116"/>
      <c r="F342" s="54"/>
      <c r="G342" s="54"/>
      <c r="H342" s="54"/>
      <c r="I342" s="54"/>
      <c r="J342" s="54"/>
      <c r="K342" s="54"/>
      <c r="L342" s="54"/>
    </row>
    <row r="343" spans="1:12" hidden="1">
      <c r="A343" s="116"/>
      <c r="B343" s="116"/>
      <c r="C343" s="116"/>
      <c r="D343" s="116"/>
      <c r="E343" s="116"/>
      <c r="F343" s="54"/>
      <c r="G343" s="54"/>
      <c r="H343" s="54"/>
      <c r="I343" s="54"/>
      <c r="J343" s="54"/>
      <c r="K343" s="54"/>
      <c r="L343" s="54"/>
    </row>
    <row r="344" spans="1:12" hidden="1">
      <c r="A344" s="116"/>
      <c r="B344" s="116"/>
      <c r="C344" s="116"/>
      <c r="D344" s="116"/>
      <c r="E344" s="116"/>
      <c r="F344" s="54"/>
      <c r="G344" s="54"/>
      <c r="H344" s="54"/>
      <c r="I344" s="54"/>
      <c r="J344" s="54"/>
      <c r="K344" s="54"/>
      <c r="L344" s="54"/>
    </row>
    <row r="345" spans="1:12" hidden="1">
      <c r="A345" s="116"/>
      <c r="B345" s="116"/>
      <c r="C345" s="116"/>
      <c r="D345" s="116"/>
      <c r="E345" s="116"/>
      <c r="F345" s="54"/>
      <c r="G345" s="54"/>
      <c r="H345" s="54"/>
      <c r="I345" s="54"/>
      <c r="J345" s="54"/>
      <c r="K345" s="54"/>
      <c r="L345" s="54"/>
    </row>
    <row r="346" spans="1:12" hidden="1">
      <c r="A346" s="116"/>
      <c r="B346" s="116"/>
      <c r="C346" s="116"/>
      <c r="D346" s="116"/>
      <c r="E346" s="116"/>
      <c r="F346" s="54"/>
      <c r="G346" s="54"/>
      <c r="H346" s="54"/>
      <c r="I346" s="54"/>
      <c r="J346" s="54"/>
      <c r="K346" s="54"/>
      <c r="L346" s="54"/>
    </row>
    <row r="347" spans="1:12" hidden="1">
      <c r="A347" s="116"/>
      <c r="B347" s="116"/>
      <c r="C347" s="116"/>
      <c r="D347" s="116"/>
      <c r="E347" s="116"/>
      <c r="F347" s="54"/>
      <c r="G347" s="54"/>
      <c r="H347" s="54"/>
      <c r="I347" s="54"/>
      <c r="J347" s="54"/>
      <c r="K347" s="54"/>
      <c r="L347" s="54"/>
    </row>
    <row r="348" spans="1:12" hidden="1">
      <c r="A348" s="116"/>
      <c r="B348" s="116"/>
      <c r="C348" s="116"/>
      <c r="D348" s="116"/>
      <c r="E348" s="116"/>
      <c r="F348" s="54"/>
      <c r="G348" s="54"/>
      <c r="H348" s="54"/>
      <c r="I348" s="54"/>
      <c r="J348" s="54"/>
      <c r="K348" s="54"/>
      <c r="L348" s="54"/>
    </row>
    <row r="349" spans="1:12" hidden="1">
      <c r="A349" s="116"/>
      <c r="B349" s="116"/>
      <c r="C349" s="116"/>
      <c r="D349" s="116"/>
      <c r="E349" s="116"/>
      <c r="F349" s="54"/>
      <c r="G349" s="54"/>
      <c r="H349" s="54"/>
      <c r="I349" s="54"/>
      <c r="J349" s="54"/>
      <c r="K349" s="54"/>
      <c r="L349" s="54"/>
    </row>
    <row r="350" spans="1:12" hidden="1">
      <c r="A350" s="116"/>
      <c r="B350" s="116"/>
      <c r="C350" s="116"/>
      <c r="D350" s="116"/>
      <c r="E350" s="116"/>
      <c r="F350" s="54"/>
      <c r="G350" s="54"/>
      <c r="H350" s="54"/>
      <c r="I350" s="54"/>
      <c r="J350" s="54"/>
      <c r="K350" s="54"/>
      <c r="L350" s="54"/>
    </row>
    <row r="351" spans="1:12" hidden="1">
      <c r="A351" s="116"/>
      <c r="B351" s="116"/>
      <c r="C351" s="116"/>
      <c r="D351" s="116"/>
      <c r="E351" s="116"/>
      <c r="F351" s="54"/>
      <c r="G351" s="54"/>
      <c r="H351" s="54"/>
      <c r="I351" s="54"/>
      <c r="J351" s="54"/>
      <c r="K351" s="54"/>
      <c r="L351" s="54"/>
    </row>
    <row r="352" spans="1:12" hidden="1">
      <c r="A352" s="116"/>
      <c r="B352" s="116"/>
      <c r="C352" s="116"/>
      <c r="D352" s="116"/>
      <c r="E352" s="116"/>
      <c r="F352" s="54"/>
      <c r="G352" s="54"/>
      <c r="H352" s="54"/>
      <c r="I352" s="54"/>
      <c r="J352" s="54"/>
      <c r="K352" s="54"/>
      <c r="L352" s="54"/>
    </row>
    <row r="353" spans="1:12" hidden="1">
      <c r="A353" s="116"/>
      <c r="B353" s="116"/>
      <c r="C353" s="116"/>
      <c r="D353" s="116"/>
      <c r="E353" s="116"/>
      <c r="F353" s="54"/>
      <c r="G353" s="54"/>
      <c r="H353" s="54"/>
      <c r="I353" s="54"/>
      <c r="J353" s="54"/>
      <c r="K353" s="54"/>
      <c r="L353" s="54"/>
    </row>
    <row r="354" spans="1:12" hidden="1">
      <c r="A354" s="116"/>
      <c r="B354" s="116"/>
      <c r="C354" s="116"/>
      <c r="D354" s="116"/>
      <c r="E354" s="116"/>
      <c r="F354" s="54"/>
      <c r="G354" s="54"/>
      <c r="H354" s="54"/>
      <c r="I354" s="54"/>
      <c r="J354" s="54"/>
      <c r="K354" s="54"/>
      <c r="L354" s="54"/>
    </row>
    <row r="355" spans="1:12" hidden="1">
      <c r="A355" s="116"/>
      <c r="B355" s="116"/>
      <c r="C355" s="116"/>
      <c r="D355" s="116"/>
      <c r="E355" s="116"/>
      <c r="F355" s="54"/>
      <c r="G355" s="54"/>
      <c r="H355" s="54"/>
      <c r="I355" s="54"/>
      <c r="J355" s="54"/>
      <c r="K355" s="54"/>
      <c r="L355" s="54"/>
    </row>
    <row r="356" spans="1:12" hidden="1">
      <c r="A356" s="116"/>
      <c r="B356" s="116"/>
      <c r="C356" s="116"/>
      <c r="D356" s="116"/>
      <c r="E356" s="116"/>
      <c r="F356" s="54"/>
      <c r="G356" s="54"/>
      <c r="H356" s="54"/>
      <c r="I356" s="54"/>
      <c r="J356" s="54"/>
      <c r="K356" s="54"/>
      <c r="L356" s="54"/>
    </row>
    <row r="357" spans="1:12" hidden="1">
      <c r="A357" s="116"/>
      <c r="B357" s="116"/>
      <c r="C357" s="116"/>
      <c r="D357" s="116"/>
      <c r="E357" s="116"/>
      <c r="F357" s="54"/>
      <c r="G357" s="54"/>
      <c r="H357" s="54"/>
      <c r="I357" s="54"/>
      <c r="J357" s="54"/>
      <c r="K357" s="54"/>
      <c r="L357" s="54"/>
    </row>
    <row r="358" spans="1:12" hidden="1">
      <c r="A358" s="116"/>
      <c r="B358" s="116"/>
      <c r="C358" s="116"/>
      <c r="D358" s="116"/>
      <c r="E358" s="116"/>
      <c r="F358" s="54"/>
      <c r="G358" s="54"/>
      <c r="H358" s="54"/>
      <c r="I358" s="54"/>
      <c r="J358" s="54"/>
      <c r="K358" s="54"/>
      <c r="L358" s="54"/>
    </row>
    <row r="359" spans="1:12" hidden="1">
      <c r="A359" s="116"/>
      <c r="B359" s="116"/>
      <c r="C359" s="116"/>
      <c r="D359" s="116"/>
      <c r="E359" s="116"/>
      <c r="F359" s="54"/>
      <c r="G359" s="54"/>
      <c r="H359" s="54"/>
      <c r="I359" s="54"/>
      <c r="J359" s="54"/>
      <c r="K359" s="54"/>
      <c r="L359" s="54"/>
    </row>
    <row r="360" spans="1:12" hidden="1">
      <c r="A360" s="116"/>
      <c r="B360" s="116"/>
      <c r="C360" s="116"/>
      <c r="D360" s="116"/>
      <c r="E360" s="116"/>
      <c r="F360" s="54"/>
      <c r="G360" s="54"/>
      <c r="H360" s="54"/>
      <c r="I360" s="54"/>
      <c r="J360" s="54"/>
      <c r="K360" s="54"/>
      <c r="L360" s="54"/>
    </row>
    <row r="361" spans="1:12" hidden="1">
      <c r="A361" s="116"/>
      <c r="B361" s="116"/>
      <c r="C361" s="116"/>
      <c r="D361" s="116"/>
      <c r="E361" s="116"/>
      <c r="F361" s="54"/>
      <c r="G361" s="54"/>
      <c r="H361" s="54"/>
      <c r="I361" s="54"/>
      <c r="J361" s="54"/>
      <c r="K361" s="54"/>
      <c r="L361" s="54"/>
    </row>
    <row r="362" spans="1:12" hidden="1">
      <c r="A362" s="116"/>
      <c r="B362" s="116"/>
      <c r="C362" s="116"/>
      <c r="D362" s="116"/>
      <c r="E362" s="116"/>
      <c r="F362" s="54"/>
      <c r="G362" s="54"/>
      <c r="H362" s="54"/>
      <c r="I362" s="54"/>
      <c r="J362" s="54"/>
      <c r="K362" s="54"/>
      <c r="L362" s="54"/>
    </row>
    <row r="363" spans="1:12" hidden="1">
      <c r="A363" s="116"/>
      <c r="B363" s="116"/>
      <c r="C363" s="116"/>
      <c r="D363" s="116"/>
      <c r="E363" s="116"/>
      <c r="F363" s="54"/>
      <c r="G363" s="54"/>
      <c r="H363" s="54"/>
      <c r="I363" s="54"/>
      <c r="J363" s="54"/>
      <c r="K363" s="54"/>
      <c r="L363" s="54"/>
    </row>
    <row r="364" spans="1:12" hidden="1">
      <c r="A364" s="116"/>
      <c r="B364" s="116"/>
      <c r="C364" s="116"/>
      <c r="D364" s="116"/>
      <c r="E364" s="116"/>
      <c r="F364" s="54"/>
      <c r="G364" s="54"/>
      <c r="H364" s="54"/>
      <c r="I364" s="54"/>
      <c r="J364" s="54"/>
      <c r="K364" s="54"/>
      <c r="L364" s="54"/>
    </row>
    <row r="365" spans="1:12" hidden="1">
      <c r="A365" s="116"/>
      <c r="B365" s="116"/>
      <c r="C365" s="116"/>
      <c r="D365" s="116"/>
      <c r="E365" s="116"/>
      <c r="F365" s="54"/>
      <c r="G365" s="54"/>
      <c r="H365" s="54"/>
      <c r="I365" s="54"/>
      <c r="J365" s="54"/>
      <c r="K365" s="54"/>
      <c r="L365" s="54"/>
    </row>
    <row r="366" spans="1:12" hidden="1">
      <c r="A366" s="116"/>
      <c r="B366" s="116"/>
      <c r="C366" s="116"/>
      <c r="D366" s="116"/>
      <c r="E366" s="116"/>
      <c r="F366" s="54"/>
      <c r="G366" s="54"/>
      <c r="H366" s="54"/>
      <c r="I366" s="54"/>
      <c r="J366" s="54"/>
      <c r="K366" s="54"/>
      <c r="L366" s="54"/>
    </row>
    <row r="367" spans="1:12" hidden="1">
      <c r="A367" s="116"/>
      <c r="B367" s="116"/>
      <c r="C367" s="116"/>
      <c r="D367" s="116"/>
      <c r="E367" s="116"/>
      <c r="F367" s="54"/>
      <c r="G367" s="54"/>
      <c r="H367" s="54"/>
      <c r="I367" s="54"/>
      <c r="J367" s="54"/>
      <c r="K367" s="54"/>
      <c r="L367" s="54"/>
    </row>
    <row r="368" spans="1:12" hidden="1">
      <c r="A368" s="116"/>
      <c r="B368" s="116"/>
      <c r="C368" s="116"/>
      <c r="D368" s="116"/>
      <c r="E368" s="116"/>
      <c r="F368" s="54"/>
      <c r="G368" s="54"/>
      <c r="H368" s="54"/>
      <c r="I368" s="54"/>
      <c r="J368" s="54"/>
      <c r="K368" s="54"/>
      <c r="L368" s="54"/>
    </row>
    <row r="369" spans="1:12" hidden="1">
      <c r="A369" s="116"/>
      <c r="B369" s="116"/>
      <c r="C369" s="116"/>
      <c r="D369" s="116"/>
      <c r="E369" s="116"/>
      <c r="F369" s="54"/>
      <c r="G369" s="54"/>
      <c r="H369" s="54"/>
      <c r="I369" s="54"/>
      <c r="J369" s="54"/>
      <c r="K369" s="54"/>
      <c r="L369" s="54"/>
    </row>
    <row r="370" spans="1:12" hidden="1">
      <c r="A370" s="116"/>
      <c r="B370" s="116"/>
      <c r="C370" s="116"/>
      <c r="D370" s="116"/>
      <c r="E370" s="116"/>
      <c r="F370" s="54"/>
      <c r="G370" s="54"/>
      <c r="H370" s="54"/>
      <c r="I370" s="54"/>
      <c r="J370" s="54"/>
      <c r="K370" s="54"/>
      <c r="L370" s="54"/>
    </row>
    <row r="371" spans="1:12" hidden="1">
      <c r="A371" s="116"/>
      <c r="B371" s="116"/>
      <c r="C371" s="116"/>
      <c r="D371" s="116"/>
      <c r="E371" s="116"/>
      <c r="F371" s="54"/>
      <c r="G371" s="54"/>
      <c r="H371" s="54"/>
      <c r="I371" s="54"/>
      <c r="J371" s="54"/>
      <c r="K371" s="54"/>
      <c r="L371" s="54"/>
    </row>
    <row r="372" spans="1:12" hidden="1">
      <c r="A372" s="116"/>
      <c r="B372" s="116"/>
      <c r="C372" s="116"/>
      <c r="D372" s="116"/>
      <c r="E372" s="116"/>
      <c r="F372" s="54"/>
      <c r="G372" s="54"/>
      <c r="H372" s="54"/>
      <c r="I372" s="54"/>
      <c r="J372" s="54"/>
      <c r="K372" s="54"/>
      <c r="L372" s="54"/>
    </row>
    <row r="373" spans="1:12" hidden="1">
      <c r="A373" s="116"/>
      <c r="B373" s="116"/>
      <c r="C373" s="116"/>
      <c r="D373" s="116"/>
      <c r="E373" s="116"/>
      <c r="F373" s="54"/>
      <c r="G373" s="54"/>
      <c r="H373" s="54"/>
      <c r="I373" s="54"/>
      <c r="J373" s="54"/>
      <c r="K373" s="54"/>
      <c r="L373" s="54"/>
    </row>
    <row r="374" spans="1:12" hidden="1">
      <c r="A374" s="116"/>
      <c r="B374" s="116"/>
      <c r="C374" s="116"/>
      <c r="D374" s="116"/>
      <c r="E374" s="116"/>
      <c r="F374" s="54"/>
      <c r="G374" s="54"/>
      <c r="H374" s="54"/>
      <c r="I374" s="54"/>
      <c r="J374" s="54"/>
      <c r="K374" s="54"/>
      <c r="L374" s="54"/>
    </row>
    <row r="375" spans="1:12" hidden="1">
      <c r="A375" s="116"/>
      <c r="B375" s="116"/>
      <c r="C375" s="116"/>
      <c r="D375" s="116"/>
      <c r="E375" s="116"/>
      <c r="F375" s="54"/>
      <c r="G375" s="54"/>
      <c r="H375" s="54"/>
      <c r="I375" s="54"/>
      <c r="J375" s="54"/>
      <c r="K375" s="54"/>
      <c r="L375" s="54"/>
    </row>
    <row r="376" spans="1:12" hidden="1">
      <c r="A376" s="116"/>
      <c r="B376" s="116"/>
      <c r="C376" s="116"/>
      <c r="D376" s="116"/>
      <c r="E376" s="116"/>
      <c r="F376" s="54"/>
      <c r="G376" s="54"/>
      <c r="H376" s="54"/>
      <c r="I376" s="54"/>
      <c r="J376" s="54"/>
      <c r="K376" s="54"/>
      <c r="L376" s="54"/>
    </row>
    <row r="377" spans="1:12" hidden="1">
      <c r="A377" s="116"/>
      <c r="B377" s="116"/>
      <c r="C377" s="116"/>
      <c r="D377" s="116"/>
      <c r="E377" s="116"/>
      <c r="F377" s="54"/>
      <c r="G377" s="54"/>
      <c r="H377" s="54"/>
      <c r="I377" s="54"/>
      <c r="J377" s="54"/>
      <c r="K377" s="54"/>
      <c r="L377" s="54"/>
    </row>
    <row r="378" spans="1:12" hidden="1">
      <c r="A378" s="116"/>
      <c r="B378" s="116"/>
      <c r="C378" s="116"/>
      <c r="D378" s="116"/>
      <c r="E378" s="116"/>
      <c r="F378" s="54"/>
      <c r="G378" s="54"/>
      <c r="H378" s="54"/>
      <c r="I378" s="54"/>
      <c r="J378" s="54"/>
      <c r="K378" s="54"/>
      <c r="L378" s="54"/>
    </row>
    <row r="379" spans="1:12" hidden="1">
      <c r="A379" s="116"/>
      <c r="B379" s="116"/>
      <c r="C379" s="116"/>
      <c r="D379" s="116"/>
      <c r="E379" s="116"/>
      <c r="F379" s="54"/>
      <c r="G379" s="54"/>
      <c r="H379" s="54"/>
      <c r="I379" s="54"/>
      <c r="J379" s="54"/>
      <c r="K379" s="54"/>
      <c r="L379" s="54"/>
    </row>
    <row r="380" spans="1:12" hidden="1">
      <c r="A380" s="116"/>
      <c r="B380" s="116"/>
      <c r="C380" s="116"/>
      <c r="D380" s="116"/>
      <c r="E380" s="116"/>
      <c r="F380" s="54"/>
      <c r="G380" s="54"/>
      <c r="H380" s="54"/>
      <c r="I380" s="54"/>
      <c r="J380" s="54"/>
      <c r="K380" s="54"/>
      <c r="L380" s="54"/>
    </row>
    <row r="381" spans="1:12" hidden="1">
      <c r="A381" s="116"/>
      <c r="B381" s="116"/>
      <c r="C381" s="116"/>
      <c r="D381" s="116"/>
      <c r="E381" s="116"/>
      <c r="F381" s="54"/>
      <c r="G381" s="54"/>
      <c r="H381" s="54"/>
      <c r="I381" s="54"/>
      <c r="J381" s="54"/>
      <c r="K381" s="54"/>
      <c r="L381" s="54"/>
    </row>
    <row r="382" spans="1:12" hidden="1">
      <c r="A382" s="116"/>
      <c r="B382" s="116"/>
      <c r="C382" s="116"/>
      <c r="D382" s="116"/>
      <c r="E382" s="116"/>
      <c r="F382" s="54"/>
      <c r="G382" s="54"/>
      <c r="H382" s="54"/>
      <c r="I382" s="54"/>
      <c r="J382" s="54"/>
      <c r="K382" s="54"/>
      <c r="L382" s="54"/>
    </row>
    <row r="383" spans="1:12" hidden="1">
      <c r="A383" s="116"/>
      <c r="B383" s="116"/>
      <c r="C383" s="116"/>
      <c r="D383" s="116"/>
      <c r="E383" s="116"/>
      <c r="F383" s="54"/>
      <c r="G383" s="54"/>
      <c r="H383" s="54"/>
      <c r="I383" s="54"/>
      <c r="J383" s="54"/>
      <c r="K383" s="54"/>
      <c r="L383" s="54"/>
    </row>
    <row r="384" spans="1:12" hidden="1">
      <c r="A384" s="116"/>
      <c r="B384" s="116"/>
      <c r="C384" s="116"/>
      <c r="D384" s="116"/>
      <c r="E384" s="116"/>
      <c r="F384" s="54"/>
      <c r="G384" s="54"/>
      <c r="H384" s="54"/>
      <c r="I384" s="54"/>
      <c r="J384" s="54"/>
      <c r="K384" s="54"/>
      <c r="L384" s="54"/>
    </row>
    <row r="385" spans="1:12" hidden="1">
      <c r="A385" s="116"/>
      <c r="B385" s="116"/>
      <c r="C385" s="116"/>
      <c r="D385" s="116"/>
      <c r="E385" s="116"/>
      <c r="F385" s="54"/>
      <c r="G385" s="54"/>
      <c r="H385" s="54"/>
      <c r="I385" s="54"/>
      <c r="J385" s="54"/>
      <c r="K385" s="54"/>
      <c r="L385" s="54"/>
    </row>
    <row r="386" spans="1:12" hidden="1">
      <c r="A386" s="116"/>
      <c r="B386" s="116"/>
      <c r="C386" s="116"/>
      <c r="D386" s="116"/>
      <c r="E386" s="116"/>
      <c r="F386" s="54"/>
      <c r="G386" s="54"/>
      <c r="H386" s="54"/>
      <c r="I386" s="54"/>
      <c r="J386" s="54"/>
      <c r="K386" s="54"/>
      <c r="L386" s="54"/>
    </row>
    <row r="387" spans="1:12" hidden="1">
      <c r="A387" s="116"/>
      <c r="B387" s="116"/>
      <c r="C387" s="116"/>
      <c r="D387" s="116"/>
      <c r="E387" s="116"/>
      <c r="F387" s="54"/>
      <c r="G387" s="54"/>
      <c r="H387" s="54"/>
      <c r="I387" s="54"/>
      <c r="J387" s="54"/>
      <c r="K387" s="54"/>
      <c r="L387" s="54"/>
    </row>
    <row r="388" spans="1:12" hidden="1">
      <c r="A388" s="116"/>
      <c r="B388" s="116"/>
      <c r="C388" s="116"/>
      <c r="D388" s="116"/>
      <c r="E388" s="116"/>
      <c r="F388" s="54"/>
      <c r="G388" s="54"/>
      <c r="H388" s="54"/>
      <c r="I388" s="54"/>
      <c r="J388" s="54"/>
      <c r="K388" s="54"/>
      <c r="L388" s="54"/>
    </row>
    <row r="389" spans="1:12" hidden="1">
      <c r="A389" s="116"/>
      <c r="B389" s="116"/>
      <c r="C389" s="116"/>
      <c r="D389" s="116"/>
      <c r="E389" s="116"/>
      <c r="F389" s="54"/>
      <c r="G389" s="54"/>
      <c r="H389" s="54"/>
      <c r="I389" s="54"/>
      <c r="J389" s="54"/>
      <c r="K389" s="54"/>
      <c r="L389" s="54"/>
    </row>
    <row r="390" spans="1:12" hidden="1">
      <c r="A390" s="116"/>
      <c r="B390" s="116"/>
      <c r="C390" s="116"/>
      <c r="D390" s="116"/>
      <c r="E390" s="116"/>
      <c r="F390" s="54"/>
      <c r="G390" s="54"/>
      <c r="H390" s="54"/>
      <c r="I390" s="54"/>
      <c r="J390" s="54"/>
      <c r="K390" s="54"/>
      <c r="L390" s="54"/>
    </row>
    <row r="391" spans="1:12" hidden="1">
      <c r="A391" s="116"/>
      <c r="B391" s="116"/>
      <c r="C391" s="116"/>
      <c r="D391" s="116"/>
      <c r="E391" s="116"/>
      <c r="F391" s="54"/>
      <c r="G391" s="54"/>
      <c r="H391" s="54"/>
      <c r="I391" s="54"/>
      <c r="J391" s="54"/>
      <c r="K391" s="54"/>
      <c r="L391" s="54"/>
    </row>
    <row r="392" spans="1:12" hidden="1">
      <c r="A392" s="116"/>
      <c r="B392" s="116"/>
      <c r="C392" s="116"/>
      <c r="D392" s="116"/>
      <c r="E392" s="116"/>
      <c r="F392" s="54"/>
      <c r="G392" s="54"/>
      <c r="H392" s="54"/>
      <c r="I392" s="54"/>
      <c r="J392" s="54"/>
      <c r="K392" s="54"/>
      <c r="L392" s="54"/>
    </row>
    <row r="393" spans="1:12" hidden="1">
      <c r="A393" s="116"/>
      <c r="B393" s="116"/>
      <c r="C393" s="116"/>
      <c r="D393" s="116"/>
      <c r="E393" s="116"/>
      <c r="F393" s="54"/>
      <c r="G393" s="54"/>
      <c r="H393" s="54"/>
      <c r="I393" s="54"/>
      <c r="J393" s="54"/>
      <c r="K393" s="54"/>
      <c r="L393" s="54"/>
    </row>
    <row r="394" spans="1:12" hidden="1">
      <c r="A394" s="116"/>
      <c r="B394" s="116"/>
      <c r="C394" s="116"/>
      <c r="D394" s="116"/>
      <c r="E394" s="116"/>
      <c r="F394" s="54"/>
      <c r="G394" s="54"/>
      <c r="H394" s="54"/>
      <c r="I394" s="54"/>
      <c r="J394" s="54"/>
      <c r="K394" s="54"/>
      <c r="L394" s="54"/>
    </row>
    <row r="395" spans="1:12" hidden="1">
      <c r="A395" s="116"/>
      <c r="B395" s="116"/>
      <c r="C395" s="116"/>
      <c r="D395" s="116"/>
      <c r="E395" s="116"/>
      <c r="F395" s="54"/>
      <c r="G395" s="54"/>
      <c r="H395" s="54"/>
      <c r="I395" s="54"/>
      <c r="J395" s="54"/>
      <c r="K395" s="54"/>
      <c r="L395" s="54"/>
    </row>
    <row r="396" spans="1:12" hidden="1">
      <c r="A396" s="116"/>
      <c r="B396" s="116"/>
      <c r="C396" s="116"/>
      <c r="D396" s="116"/>
      <c r="E396" s="116"/>
      <c r="F396" s="54"/>
      <c r="G396" s="54"/>
      <c r="H396" s="54"/>
      <c r="I396" s="54"/>
      <c r="J396" s="54"/>
      <c r="K396" s="54"/>
      <c r="L396" s="54"/>
    </row>
    <row r="397" spans="1:12" hidden="1">
      <c r="A397" s="116"/>
      <c r="B397" s="116"/>
      <c r="C397" s="116"/>
      <c r="D397" s="116"/>
      <c r="E397" s="116"/>
      <c r="F397" s="54"/>
      <c r="G397" s="54"/>
      <c r="H397" s="54"/>
      <c r="I397" s="54"/>
      <c r="J397" s="54"/>
      <c r="K397" s="54"/>
      <c r="L397" s="54"/>
    </row>
    <row r="398" spans="1:12" hidden="1">
      <c r="A398" s="116"/>
      <c r="B398" s="116"/>
      <c r="C398" s="116"/>
      <c r="D398" s="116"/>
      <c r="E398" s="116"/>
      <c r="F398" s="54"/>
      <c r="G398" s="54"/>
      <c r="H398" s="54"/>
      <c r="I398" s="54"/>
      <c r="J398" s="54"/>
      <c r="K398" s="54"/>
      <c r="L398" s="54"/>
    </row>
    <row r="399" spans="1:12" hidden="1">
      <c r="A399" s="116"/>
      <c r="B399" s="116"/>
      <c r="C399" s="116"/>
      <c r="D399" s="116"/>
      <c r="E399" s="116"/>
      <c r="F399" s="54"/>
      <c r="G399" s="54"/>
      <c r="H399" s="54"/>
      <c r="I399" s="54"/>
      <c r="J399" s="54"/>
      <c r="K399" s="54"/>
      <c r="L399" s="54"/>
    </row>
    <row r="400" spans="1:12" hidden="1">
      <c r="A400" s="116"/>
      <c r="B400" s="116"/>
      <c r="C400" s="116"/>
      <c r="D400" s="116"/>
      <c r="E400" s="116"/>
      <c r="F400" s="54"/>
      <c r="G400" s="54"/>
      <c r="H400" s="54"/>
      <c r="I400" s="54"/>
      <c r="J400" s="54"/>
      <c r="K400" s="54"/>
      <c r="L400" s="54"/>
    </row>
    <row r="401" spans="1:12" hidden="1">
      <c r="A401" s="116"/>
      <c r="B401" s="116"/>
      <c r="C401" s="116"/>
      <c r="D401" s="116"/>
      <c r="E401" s="116"/>
      <c r="F401" s="54"/>
      <c r="G401" s="54"/>
      <c r="H401" s="54"/>
      <c r="I401" s="54"/>
      <c r="J401" s="54"/>
      <c r="K401" s="54"/>
      <c r="L401" s="54"/>
    </row>
    <row r="402" spans="1:12" hidden="1">
      <c r="A402" s="116"/>
      <c r="B402" s="116"/>
      <c r="C402" s="116"/>
      <c r="D402" s="116"/>
      <c r="E402" s="116"/>
      <c r="F402" s="54"/>
      <c r="G402" s="54"/>
      <c r="H402" s="54"/>
      <c r="I402" s="54"/>
      <c r="J402" s="54"/>
      <c r="K402" s="54"/>
      <c r="L402" s="54"/>
    </row>
    <row r="403" spans="1:12" hidden="1">
      <c r="A403" s="116"/>
      <c r="B403" s="116"/>
      <c r="C403" s="116"/>
      <c r="D403" s="116"/>
      <c r="E403" s="116"/>
      <c r="F403" s="54"/>
      <c r="G403" s="54"/>
      <c r="H403" s="54"/>
      <c r="I403" s="54"/>
      <c r="J403" s="54"/>
      <c r="K403" s="54"/>
      <c r="L403" s="54"/>
    </row>
    <row r="404" spans="1:12" hidden="1">
      <c r="A404" s="116"/>
      <c r="B404" s="116"/>
      <c r="C404" s="116"/>
      <c r="D404" s="116"/>
      <c r="E404" s="116"/>
      <c r="F404" s="54"/>
      <c r="G404" s="54"/>
      <c r="H404" s="54"/>
      <c r="I404" s="54"/>
      <c r="J404" s="54"/>
      <c r="K404" s="54"/>
      <c r="L404" s="54"/>
    </row>
    <row r="405" spans="1:12" hidden="1">
      <c r="A405" s="116"/>
      <c r="B405" s="116"/>
      <c r="C405" s="116"/>
      <c r="D405" s="116"/>
      <c r="E405" s="116"/>
      <c r="F405" s="54"/>
      <c r="G405" s="54"/>
      <c r="H405" s="54"/>
      <c r="I405" s="54"/>
      <c r="J405" s="54"/>
      <c r="K405" s="54"/>
      <c r="L405" s="54"/>
    </row>
    <row r="406" spans="1:12" hidden="1"/>
    <row r="407" spans="1:12" hidden="1"/>
    <row r="408" spans="1:12" hidden="1"/>
    <row r="409" spans="1:12" hidden="1"/>
    <row r="410" spans="1:12" hidden="1"/>
    <row r="411" spans="1:12" hidden="1"/>
    <row r="412" spans="1:12" hidden="1"/>
    <row r="413" spans="1:12" hidden="1"/>
    <row r="414" spans="1:12" hidden="1"/>
    <row r="415" spans="1:12" hidden="1"/>
    <row r="416" spans="1:12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/>
    <row r="567"/>
  </sheetData>
  <sheetProtection password="C6B7" sheet="1" objects="1" scenarios="1" selectLockedCells="1"/>
  <dataConsolidate/>
  <mergeCells count="141">
    <mergeCell ref="D84:F84"/>
    <mergeCell ref="D85:F85"/>
    <mergeCell ref="D86:F86"/>
    <mergeCell ref="D87:F87"/>
    <mergeCell ref="D88:F88"/>
    <mergeCell ref="D89:F89"/>
    <mergeCell ref="D90:F90"/>
    <mergeCell ref="D91:F91"/>
    <mergeCell ref="D124:F124"/>
    <mergeCell ref="D104:F104"/>
    <mergeCell ref="D46:E46"/>
    <mergeCell ref="D6:E6"/>
    <mergeCell ref="D24:E24"/>
    <mergeCell ref="D25:E25"/>
    <mergeCell ref="D26:E26"/>
    <mergeCell ref="D32:E32"/>
    <mergeCell ref="D33:E33"/>
    <mergeCell ref="D34:E34"/>
    <mergeCell ref="B31:E31"/>
    <mergeCell ref="D17:E17"/>
    <mergeCell ref="D7:E7"/>
    <mergeCell ref="D8:E8"/>
    <mergeCell ref="D14:E14"/>
    <mergeCell ref="D15:E15"/>
    <mergeCell ref="B50:E50"/>
    <mergeCell ref="D51:E51"/>
    <mergeCell ref="D52:E52"/>
    <mergeCell ref="D53:E53"/>
    <mergeCell ref="A1:C1"/>
    <mergeCell ref="B3:C3"/>
    <mergeCell ref="B9:C9"/>
    <mergeCell ref="D27:F27"/>
    <mergeCell ref="D4:E4"/>
    <mergeCell ref="D5:E5"/>
    <mergeCell ref="D19:E19"/>
    <mergeCell ref="D20:E20"/>
    <mergeCell ref="D21:E21"/>
    <mergeCell ref="D22:F22"/>
    <mergeCell ref="D23:F23"/>
    <mergeCell ref="D16:E16"/>
    <mergeCell ref="A20:A24"/>
    <mergeCell ref="D18:E18"/>
    <mergeCell ref="D2:F2"/>
    <mergeCell ref="D3:F3"/>
    <mergeCell ref="F16:F17"/>
    <mergeCell ref="D13:E13"/>
    <mergeCell ref="D12:E12"/>
    <mergeCell ref="D11:E11"/>
    <mergeCell ref="D54:E54"/>
    <mergeCell ref="D55:E55"/>
    <mergeCell ref="D56:F56"/>
    <mergeCell ref="B60:B62"/>
    <mergeCell ref="D59:E59"/>
    <mergeCell ref="D60:E60"/>
    <mergeCell ref="D71:E71"/>
    <mergeCell ref="D70:E70"/>
    <mergeCell ref="D69:E69"/>
    <mergeCell ref="D68:E68"/>
    <mergeCell ref="D67:E67"/>
    <mergeCell ref="D66:E66"/>
    <mergeCell ref="D57:F57"/>
    <mergeCell ref="D58:F58"/>
    <mergeCell ref="D62:E62"/>
    <mergeCell ref="D61:E61"/>
    <mergeCell ref="D65:E65"/>
    <mergeCell ref="D64:E64"/>
    <mergeCell ref="D63:E63"/>
    <mergeCell ref="C72:F74"/>
    <mergeCell ref="C76:E76"/>
    <mergeCell ref="A229:F229"/>
    <mergeCell ref="A228:F228"/>
    <mergeCell ref="D164:F164"/>
    <mergeCell ref="D165:F165"/>
    <mergeCell ref="D146:F146"/>
    <mergeCell ref="D176:F176"/>
    <mergeCell ref="D186:F186"/>
    <mergeCell ref="D154:F154"/>
    <mergeCell ref="D155:F155"/>
    <mergeCell ref="D156:F156"/>
    <mergeCell ref="D194:F194"/>
    <mergeCell ref="D195:F195"/>
    <mergeCell ref="D196:F196"/>
    <mergeCell ref="D166:F166"/>
    <mergeCell ref="D174:F174"/>
    <mergeCell ref="D175:F175"/>
    <mergeCell ref="D184:F184"/>
    <mergeCell ref="D185:F185"/>
    <mergeCell ref="C206:D206"/>
    <mergeCell ref="C207:D207"/>
    <mergeCell ref="A86:A89"/>
    <mergeCell ref="D136:F136"/>
    <mergeCell ref="A218:A221"/>
    <mergeCell ref="D223:E223"/>
    <mergeCell ref="D225:E225"/>
    <mergeCell ref="A227:F227"/>
    <mergeCell ref="C215:D215"/>
    <mergeCell ref="C216:D216"/>
    <mergeCell ref="C217:D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C210:D210"/>
    <mergeCell ref="C211:D211"/>
    <mergeCell ref="C212:D212"/>
    <mergeCell ref="C213:D213"/>
    <mergeCell ref="C214:D214"/>
    <mergeCell ref="A107:A109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A104:A105"/>
    <mergeCell ref="E207:F207"/>
    <mergeCell ref="C208:D208"/>
    <mergeCell ref="C209:D209"/>
    <mergeCell ref="D105:F105"/>
    <mergeCell ref="D106:F106"/>
    <mergeCell ref="D144:F144"/>
    <mergeCell ref="D145:F145"/>
    <mergeCell ref="D134:F134"/>
    <mergeCell ref="D135:F135"/>
    <mergeCell ref="D126:F126"/>
    <mergeCell ref="D125:F125"/>
    <mergeCell ref="D114:F114"/>
    <mergeCell ref="D115:F115"/>
    <mergeCell ref="D116:F116"/>
  </mergeCells>
  <phoneticPr fontId="1"/>
  <conditionalFormatting sqref="F107">
    <cfRule type="expression" dxfId="181" priority="604">
      <formula>$C107=""</formula>
    </cfRule>
  </conditionalFormatting>
  <conditionalFormatting sqref="F108">
    <cfRule type="expression" dxfId="180" priority="602">
      <formula>$C108=""</formula>
    </cfRule>
  </conditionalFormatting>
  <conditionalFormatting sqref="F109:F112">
    <cfRule type="expression" dxfId="179" priority="601">
      <formula>$C$109=""</formula>
    </cfRule>
  </conditionalFormatting>
  <conditionalFormatting sqref="D32:E34">
    <cfRule type="expression" dxfId="178" priority="413">
      <formula>AND($H$31&lt;&gt;0,$I32=1)</formula>
    </cfRule>
    <cfRule type="expression" dxfId="177" priority="533">
      <formula>$B32=""</formula>
    </cfRule>
  </conditionalFormatting>
  <conditionalFormatting sqref="D51:D56">
    <cfRule type="expression" dxfId="176" priority="532">
      <formula>$B51=""</formula>
    </cfRule>
  </conditionalFormatting>
  <conditionalFormatting sqref="D46:E46">
    <cfRule type="expression" dxfId="175" priority="531">
      <formula>$C$46=""</formula>
    </cfRule>
  </conditionalFormatting>
  <conditionalFormatting sqref="B77:E80">
    <cfRule type="expression" dxfId="174" priority="528">
      <formula>$H$76=1</formula>
    </cfRule>
  </conditionalFormatting>
  <conditionalFormatting sqref="B81:E82">
    <cfRule type="expression" dxfId="173" priority="527">
      <formula>$H$76=2</formula>
    </cfRule>
  </conditionalFormatting>
  <conditionalFormatting sqref="D2">
    <cfRule type="expression" dxfId="172" priority="418">
      <formula>$J$2=1</formula>
    </cfRule>
  </conditionalFormatting>
  <conditionalFormatting sqref="D4:E5 D18:D23">
    <cfRule type="expression" dxfId="171" priority="417">
      <formula>$J4=1</formula>
    </cfRule>
  </conditionalFormatting>
  <conditionalFormatting sqref="D24:E24 D26:E26">
    <cfRule type="expression" dxfId="170" priority="415">
      <formula>$I$24=1</formula>
    </cfRule>
  </conditionalFormatting>
  <conditionalFormatting sqref="B31:E31">
    <cfRule type="expression" dxfId="169" priority="414">
      <formula>$H$31=0</formula>
    </cfRule>
  </conditionalFormatting>
  <conditionalFormatting sqref="B50:E50">
    <cfRule type="expression" dxfId="168" priority="411">
      <formula>$H$50=0</formula>
    </cfRule>
    <cfRule type="expression" dxfId="167" priority="412">
      <formula>$H$50=0</formula>
    </cfRule>
  </conditionalFormatting>
  <conditionalFormatting sqref="D51:E52">
    <cfRule type="expression" dxfId="166" priority="410">
      <formula>AND($H$50=1,$H51=1)</formula>
    </cfRule>
  </conditionalFormatting>
  <conditionalFormatting sqref="D53:E53 D55:E55">
    <cfRule type="expression" dxfId="165" priority="409">
      <formula>$J$53=1</formula>
    </cfRule>
  </conditionalFormatting>
  <conditionalFormatting sqref="D54:E54 D56:F56">
    <cfRule type="expression" dxfId="164" priority="408">
      <formula>$J$54=1</formula>
    </cfRule>
  </conditionalFormatting>
  <conditionalFormatting sqref="D57:F58">
    <cfRule type="expression" dxfId="163" priority="606">
      <formula>AND($J$57=1,$H57=1)</formula>
    </cfRule>
  </conditionalFormatting>
  <conditionalFormatting sqref="C76">
    <cfRule type="expression" dxfId="162" priority="406">
      <formula>$H$76=0</formula>
    </cfRule>
  </conditionalFormatting>
  <conditionalFormatting sqref="D223:E223">
    <cfRule type="expression" dxfId="161" priority="318">
      <formula>$J223=1</formula>
    </cfRule>
  </conditionalFormatting>
  <conditionalFormatting sqref="D225:E225">
    <cfRule type="expression" dxfId="160" priority="317">
      <formula>$J225=1</formula>
    </cfRule>
  </conditionalFormatting>
  <conditionalFormatting sqref="A228">
    <cfRule type="containsText" dxfId="159" priority="315" stopIfTrue="1" operator="containsText" text="【※入力】">
      <formula>NOT(ISERROR(SEARCH("【※入力】",A228)))</formula>
    </cfRule>
    <cfRule type="containsText" dxfId="158" priority="316" stopIfTrue="1" operator="containsText" text="【※選択】">
      <formula>NOT(ISERROR(SEARCH("【※選択】",A228)))</formula>
    </cfRule>
  </conditionalFormatting>
  <conditionalFormatting sqref="A228">
    <cfRule type="containsText" dxfId="157" priority="314" stopIfTrue="1" operator="containsText" text="※リストから選択して下さい">
      <formula>NOT(ISERROR(SEARCH("※リストから選択して下さい",A228)))</formula>
    </cfRule>
  </conditionalFormatting>
  <conditionalFormatting sqref="A227:F227">
    <cfRule type="expression" dxfId="156" priority="313">
      <formula>$J$227=0</formula>
    </cfRule>
  </conditionalFormatting>
  <conditionalFormatting sqref="A1:XFD13 A16:XFD1048576 A14:D15 F14:XFD15">
    <cfRule type="cellIs" dxfId="155" priority="1" operator="equal">
      <formula>$H$1</formula>
    </cfRule>
  </conditionalFormatting>
  <conditionalFormatting sqref="F107">
    <cfRule type="expression" dxfId="154" priority="310">
      <formula>AND($J104=1,$I107=1)</formula>
    </cfRule>
  </conditionalFormatting>
  <conditionalFormatting sqref="F108:F113">
    <cfRule type="expression" dxfId="153" priority="600">
      <formula>$I108=1</formula>
    </cfRule>
  </conditionalFormatting>
  <conditionalFormatting sqref="F113">
    <cfRule type="expression" dxfId="152" priority="303">
      <formula>$C113=""</formula>
    </cfRule>
  </conditionalFormatting>
  <conditionalFormatting sqref="D114">
    <cfRule type="expression" dxfId="151" priority="230">
      <formula>$I114=1</formula>
    </cfRule>
  </conditionalFormatting>
  <conditionalFormatting sqref="F117">
    <cfRule type="expression" dxfId="150" priority="229">
      <formula>$C117=""</formula>
    </cfRule>
  </conditionalFormatting>
  <conditionalFormatting sqref="F118">
    <cfRule type="expression" dxfId="149" priority="228">
      <formula>$C118=""</formula>
    </cfRule>
  </conditionalFormatting>
  <conditionalFormatting sqref="F119:F122">
    <cfRule type="expression" dxfId="148" priority="227">
      <formula>$C$119=""</formula>
    </cfRule>
  </conditionalFormatting>
  <conditionalFormatting sqref="D114:D116">
    <cfRule type="expression" dxfId="147" priority="225">
      <formula>$I114=1</formula>
    </cfRule>
  </conditionalFormatting>
  <conditionalFormatting sqref="D116:F116">
    <cfRule type="expression" dxfId="146" priority="224">
      <formula>$I116=1</formula>
    </cfRule>
  </conditionalFormatting>
  <conditionalFormatting sqref="F117">
    <cfRule type="expression" dxfId="145" priority="223">
      <formula>AND($J114=1,$I117=1)</formula>
    </cfRule>
  </conditionalFormatting>
  <conditionalFormatting sqref="F118:F123">
    <cfRule type="expression" dxfId="144" priority="226">
      <formula>$I118=1</formula>
    </cfRule>
  </conditionalFormatting>
  <conditionalFormatting sqref="F127">
    <cfRule type="expression" dxfId="143" priority="221">
      <formula>$C127=""</formula>
    </cfRule>
  </conditionalFormatting>
  <conditionalFormatting sqref="F128">
    <cfRule type="expression" dxfId="142" priority="220">
      <formula>$C128=""</formula>
    </cfRule>
  </conditionalFormatting>
  <conditionalFormatting sqref="F129:F132">
    <cfRule type="expression" dxfId="141" priority="219">
      <formula>$C$129=""</formula>
    </cfRule>
  </conditionalFormatting>
  <conditionalFormatting sqref="D124:D126">
    <cfRule type="expression" dxfId="140" priority="217">
      <formula>$I124=1</formula>
    </cfRule>
  </conditionalFormatting>
  <conditionalFormatting sqref="D126:F126">
    <cfRule type="expression" dxfId="139" priority="216">
      <formula>$I126=1</formula>
    </cfRule>
  </conditionalFormatting>
  <conditionalFormatting sqref="F127">
    <cfRule type="expression" dxfId="138" priority="215">
      <formula>AND($J124=1,$I127=1)</formula>
    </cfRule>
  </conditionalFormatting>
  <conditionalFormatting sqref="F128:F133">
    <cfRule type="expression" dxfId="137" priority="218">
      <formula>$I128=1</formula>
    </cfRule>
  </conditionalFormatting>
  <conditionalFormatting sqref="F137">
    <cfRule type="expression" dxfId="136" priority="213">
      <formula>$C137=""</formula>
    </cfRule>
  </conditionalFormatting>
  <conditionalFormatting sqref="F138">
    <cfRule type="expression" dxfId="135" priority="212">
      <formula>$C138=""</formula>
    </cfRule>
  </conditionalFormatting>
  <conditionalFormatting sqref="F139:F142">
    <cfRule type="expression" dxfId="134" priority="211">
      <formula>$C$139=""</formula>
    </cfRule>
  </conditionalFormatting>
  <conditionalFormatting sqref="D134:D136">
    <cfRule type="expression" dxfId="133" priority="209">
      <formula>$I134=1</formula>
    </cfRule>
  </conditionalFormatting>
  <conditionalFormatting sqref="D136:F136">
    <cfRule type="expression" dxfId="132" priority="208">
      <formula>$I136=1</formula>
    </cfRule>
  </conditionalFormatting>
  <conditionalFormatting sqref="F137">
    <cfRule type="expression" dxfId="131" priority="207">
      <formula>AND($J134=1,$I137=1)</formula>
    </cfRule>
  </conditionalFormatting>
  <conditionalFormatting sqref="F138:F143">
    <cfRule type="expression" dxfId="130" priority="210">
      <formula>$I138=1</formula>
    </cfRule>
  </conditionalFormatting>
  <conditionalFormatting sqref="F147">
    <cfRule type="expression" dxfId="129" priority="205">
      <formula>$C147=""</formula>
    </cfRule>
  </conditionalFormatting>
  <conditionalFormatting sqref="F148">
    <cfRule type="expression" dxfId="128" priority="204">
      <formula>$C148=""</formula>
    </cfRule>
  </conditionalFormatting>
  <conditionalFormatting sqref="F149:F152">
    <cfRule type="expression" dxfId="127" priority="203">
      <formula>$C$149=""</formula>
    </cfRule>
  </conditionalFormatting>
  <conditionalFormatting sqref="D144:D146">
    <cfRule type="expression" dxfId="126" priority="201">
      <formula>$I144=1</formula>
    </cfRule>
  </conditionalFormatting>
  <conditionalFormatting sqref="D146:F146">
    <cfRule type="expression" dxfId="125" priority="200">
      <formula>$I146=1</formula>
    </cfRule>
  </conditionalFormatting>
  <conditionalFormatting sqref="F147">
    <cfRule type="expression" dxfId="124" priority="199">
      <formula>AND($J144=1,$I147=1)</formula>
    </cfRule>
  </conditionalFormatting>
  <conditionalFormatting sqref="F148:F153">
    <cfRule type="expression" dxfId="123" priority="202">
      <formula>$I148=1</formula>
    </cfRule>
  </conditionalFormatting>
  <conditionalFormatting sqref="F157">
    <cfRule type="expression" dxfId="122" priority="197">
      <formula>$C157=""</formula>
    </cfRule>
  </conditionalFormatting>
  <conditionalFormatting sqref="F158">
    <cfRule type="expression" dxfId="121" priority="196">
      <formula>$C158=""</formula>
    </cfRule>
  </conditionalFormatting>
  <conditionalFormatting sqref="F159:F162">
    <cfRule type="expression" dxfId="120" priority="195">
      <formula>$C$159=""</formula>
    </cfRule>
  </conditionalFormatting>
  <conditionalFormatting sqref="D154:D156">
    <cfRule type="expression" dxfId="119" priority="193">
      <formula>$I154=1</formula>
    </cfRule>
  </conditionalFormatting>
  <conditionalFormatting sqref="D156:F156">
    <cfRule type="expression" dxfId="118" priority="192">
      <formula>$I156=1</formula>
    </cfRule>
  </conditionalFormatting>
  <conditionalFormatting sqref="F157">
    <cfRule type="expression" dxfId="117" priority="191">
      <formula>AND($J154=1,$I157=1)</formula>
    </cfRule>
  </conditionalFormatting>
  <conditionalFormatting sqref="F158:F163">
    <cfRule type="expression" dxfId="116" priority="194">
      <formula>$I158=1</formula>
    </cfRule>
  </conditionalFormatting>
  <conditionalFormatting sqref="F167">
    <cfRule type="expression" dxfId="115" priority="189">
      <formula>$C167=""</formula>
    </cfRule>
  </conditionalFormatting>
  <conditionalFormatting sqref="F168">
    <cfRule type="expression" dxfId="114" priority="188">
      <formula>$C168=""</formula>
    </cfRule>
  </conditionalFormatting>
  <conditionalFormatting sqref="F169:F172">
    <cfRule type="expression" dxfId="113" priority="187">
      <formula>$C$169=""</formula>
    </cfRule>
  </conditionalFormatting>
  <conditionalFormatting sqref="D164:D166">
    <cfRule type="expression" dxfId="112" priority="185">
      <formula>$I164=1</formula>
    </cfRule>
  </conditionalFormatting>
  <conditionalFormatting sqref="D166:F166">
    <cfRule type="expression" dxfId="111" priority="184">
      <formula>$I166=1</formula>
    </cfRule>
  </conditionalFormatting>
  <conditionalFormatting sqref="F167">
    <cfRule type="expression" dxfId="110" priority="183">
      <formula>AND($J164=1,$I167=1)</formula>
    </cfRule>
  </conditionalFormatting>
  <conditionalFormatting sqref="F168:F173">
    <cfRule type="expression" dxfId="109" priority="186">
      <formula>$I168=1</formula>
    </cfRule>
  </conditionalFormatting>
  <conditionalFormatting sqref="F177">
    <cfRule type="expression" dxfId="108" priority="181">
      <formula>$C177=""</formula>
    </cfRule>
  </conditionalFormatting>
  <conditionalFormatting sqref="F178">
    <cfRule type="expression" dxfId="107" priority="180">
      <formula>$C178=""</formula>
    </cfRule>
  </conditionalFormatting>
  <conditionalFormatting sqref="F179:F182">
    <cfRule type="expression" dxfId="106" priority="179">
      <formula>$C$179=""</formula>
    </cfRule>
  </conditionalFormatting>
  <conditionalFormatting sqref="D174:D176">
    <cfRule type="expression" dxfId="105" priority="177">
      <formula>$I174=1</formula>
    </cfRule>
  </conditionalFormatting>
  <conditionalFormatting sqref="D176:F176">
    <cfRule type="expression" dxfId="104" priority="176">
      <formula>$I176=1</formula>
    </cfRule>
  </conditionalFormatting>
  <conditionalFormatting sqref="F177">
    <cfRule type="expression" dxfId="103" priority="175">
      <formula>AND($J174=1,$I177=1)</formula>
    </cfRule>
  </conditionalFormatting>
  <conditionalFormatting sqref="F178:F183">
    <cfRule type="expression" dxfId="102" priority="178">
      <formula>$I178=1</formula>
    </cfRule>
  </conditionalFormatting>
  <conditionalFormatting sqref="F187">
    <cfRule type="expression" dxfId="101" priority="173">
      <formula>$C187=""</formula>
    </cfRule>
  </conditionalFormatting>
  <conditionalFormatting sqref="F188">
    <cfRule type="expression" dxfId="100" priority="172">
      <formula>$C188=""</formula>
    </cfRule>
  </conditionalFormatting>
  <conditionalFormatting sqref="F189:F192">
    <cfRule type="expression" dxfId="99" priority="171">
      <formula>$C$189=""</formula>
    </cfRule>
  </conditionalFormatting>
  <conditionalFormatting sqref="D184:D186">
    <cfRule type="expression" dxfId="98" priority="169">
      <formula>$I184=1</formula>
    </cfRule>
  </conditionalFormatting>
  <conditionalFormatting sqref="D186:F186">
    <cfRule type="expression" dxfId="97" priority="168">
      <formula>$I186=1</formula>
    </cfRule>
  </conditionalFormatting>
  <conditionalFormatting sqref="F187">
    <cfRule type="expression" dxfId="96" priority="167">
      <formula>AND($J184=1,$I187=1)</formula>
    </cfRule>
  </conditionalFormatting>
  <conditionalFormatting sqref="F188:F193">
    <cfRule type="expression" dxfId="95" priority="170">
      <formula>$I188=1</formula>
    </cfRule>
  </conditionalFormatting>
  <conditionalFormatting sqref="F197">
    <cfRule type="expression" dxfId="94" priority="165">
      <formula>$C197=""</formula>
    </cfRule>
  </conditionalFormatting>
  <conditionalFormatting sqref="F198">
    <cfRule type="expression" dxfId="93" priority="164">
      <formula>$C198=""</formula>
    </cfRule>
  </conditionalFormatting>
  <conditionalFormatting sqref="F199:F202">
    <cfRule type="expression" dxfId="92" priority="163">
      <formula>$C$199=""</formula>
    </cfRule>
  </conditionalFormatting>
  <conditionalFormatting sqref="D194:D196">
    <cfRule type="expression" dxfId="91" priority="161">
      <formula>$I194=1</formula>
    </cfRule>
  </conditionalFormatting>
  <conditionalFormatting sqref="D196:F196">
    <cfRule type="expression" dxfId="90" priority="160">
      <formula>$I196=1</formula>
    </cfRule>
  </conditionalFormatting>
  <conditionalFormatting sqref="F197">
    <cfRule type="expression" dxfId="89" priority="159">
      <formula>AND($J194=1,$I197=1)</formula>
    </cfRule>
  </conditionalFormatting>
  <conditionalFormatting sqref="F198:F203">
    <cfRule type="expression" dxfId="88" priority="162">
      <formula>$I198=1</formula>
    </cfRule>
  </conditionalFormatting>
  <conditionalFormatting sqref="F123">
    <cfRule type="expression" dxfId="87" priority="157">
      <formula>$I123=1</formula>
    </cfRule>
  </conditionalFormatting>
  <conditionalFormatting sqref="F123">
    <cfRule type="expression" dxfId="86" priority="156">
      <formula>$C123=""</formula>
    </cfRule>
  </conditionalFormatting>
  <conditionalFormatting sqref="F133">
    <cfRule type="expression" dxfId="85" priority="155">
      <formula>$I133=1</formula>
    </cfRule>
  </conditionalFormatting>
  <conditionalFormatting sqref="F133">
    <cfRule type="expression" dxfId="84" priority="154">
      <formula>$C133=""</formula>
    </cfRule>
  </conditionalFormatting>
  <conditionalFormatting sqref="F143">
    <cfRule type="expression" dxfId="83" priority="153">
      <formula>$I143=1</formula>
    </cfRule>
  </conditionalFormatting>
  <conditionalFormatting sqref="F143">
    <cfRule type="expression" dxfId="82" priority="152">
      <formula>$C143=""</formula>
    </cfRule>
  </conditionalFormatting>
  <conditionalFormatting sqref="F153">
    <cfRule type="expression" dxfId="81" priority="151">
      <formula>$I153=1</formula>
    </cfRule>
  </conditionalFormatting>
  <conditionalFormatting sqref="F153">
    <cfRule type="expression" dxfId="80" priority="150">
      <formula>$C153=""</formula>
    </cfRule>
  </conditionalFormatting>
  <conditionalFormatting sqref="F163">
    <cfRule type="expression" dxfId="79" priority="149">
      <formula>$I163=1</formula>
    </cfRule>
  </conditionalFormatting>
  <conditionalFormatting sqref="F163">
    <cfRule type="expression" dxfId="78" priority="148">
      <formula>$C163=""</formula>
    </cfRule>
  </conditionalFormatting>
  <conditionalFormatting sqref="F173">
    <cfRule type="expression" dxfId="77" priority="147">
      <formula>$I173=1</formula>
    </cfRule>
  </conditionalFormatting>
  <conditionalFormatting sqref="F173">
    <cfRule type="expression" dxfId="76" priority="146">
      <formula>$C173=""</formula>
    </cfRule>
  </conditionalFormatting>
  <conditionalFormatting sqref="F183">
    <cfRule type="expression" dxfId="75" priority="145">
      <formula>$I183=1</formula>
    </cfRule>
  </conditionalFormatting>
  <conditionalFormatting sqref="F183">
    <cfRule type="expression" dxfId="74" priority="144">
      <formula>$C183=""</formula>
    </cfRule>
  </conditionalFormatting>
  <conditionalFormatting sqref="F193">
    <cfRule type="expression" dxfId="73" priority="143">
      <formula>$I193=1</formula>
    </cfRule>
  </conditionalFormatting>
  <conditionalFormatting sqref="F193">
    <cfRule type="expression" dxfId="72" priority="142">
      <formula>$C193=""</formula>
    </cfRule>
  </conditionalFormatting>
  <conditionalFormatting sqref="F203">
    <cfRule type="expression" dxfId="71" priority="141">
      <formula>$I203=1</formula>
    </cfRule>
  </conditionalFormatting>
  <conditionalFormatting sqref="F203">
    <cfRule type="expression" dxfId="70" priority="140">
      <formula>$C203=""</formula>
    </cfRule>
  </conditionalFormatting>
  <conditionalFormatting sqref="C72:F74">
    <cfRule type="expression" dxfId="69" priority="138">
      <formula>$J$75=1</formula>
    </cfRule>
  </conditionalFormatting>
  <conditionalFormatting sqref="D3">
    <cfRule type="expression" dxfId="68" priority="137">
      <formula>$J$3=1</formula>
    </cfRule>
  </conditionalFormatting>
  <conditionalFormatting sqref="B83:E83">
    <cfRule type="cellIs" dxfId="67" priority="136" operator="equal">
      <formula>$H$1</formula>
    </cfRule>
  </conditionalFormatting>
  <conditionalFormatting sqref="D6">
    <cfRule type="expression" dxfId="66" priority="304">
      <formula>$J$6=1</formula>
    </cfRule>
  </conditionalFormatting>
  <conditionalFormatting sqref="D25 D27">
    <cfRule type="expression" dxfId="65" priority="135">
      <formula>$I$25=1</formula>
    </cfRule>
  </conditionalFormatting>
  <conditionalFormatting sqref="C206">
    <cfRule type="expression" dxfId="64" priority="134">
      <formula>$H206=0</formula>
    </cfRule>
  </conditionalFormatting>
  <conditionalFormatting sqref="C208:F208">
    <cfRule type="expression" dxfId="63" priority="132">
      <formula>AND($H$206=1,C208="",OR(SUM($H$209:$H$217)=0,$H$208=1))</formula>
    </cfRule>
  </conditionalFormatting>
  <conditionalFormatting sqref="C209:F217">
    <cfRule type="expression" dxfId="62" priority="133">
      <formula>AND($H$206=1,$H209=1,C209="")</formula>
    </cfRule>
  </conditionalFormatting>
  <conditionalFormatting sqref="C207:F217">
    <cfRule type="expression" dxfId="61" priority="130">
      <formula>$H$206&lt;&gt;1</formula>
    </cfRule>
  </conditionalFormatting>
  <conditionalFormatting sqref="D84:F85">
    <cfRule type="expression" dxfId="60" priority="123">
      <formula>$I84=1</formula>
    </cfRule>
  </conditionalFormatting>
  <conditionalFormatting sqref="D86:F87">
    <cfRule type="expression" dxfId="59" priority="114">
      <formula>$I86=1</formula>
    </cfRule>
  </conditionalFormatting>
  <conditionalFormatting sqref="D88:F89">
    <cfRule type="expression" dxfId="58" priority="105">
      <formula>$I88=1</formula>
    </cfRule>
  </conditionalFormatting>
  <conditionalFormatting sqref="D90:F91">
    <cfRule type="expression" dxfId="57" priority="96">
      <formula>$I90=1</formula>
    </cfRule>
  </conditionalFormatting>
  <conditionalFormatting sqref="D92:F93">
    <cfRule type="expression" dxfId="56" priority="87">
      <formula>$I92=1</formula>
    </cfRule>
  </conditionalFormatting>
  <conditionalFormatting sqref="D94:F95">
    <cfRule type="expression" dxfId="55" priority="78">
      <formula>$I94=1</formula>
    </cfRule>
  </conditionalFormatting>
  <conditionalFormatting sqref="D96:F97">
    <cfRule type="expression" dxfId="54" priority="69">
      <formula>$I96=1</formula>
    </cfRule>
  </conditionalFormatting>
  <conditionalFormatting sqref="D98:F99">
    <cfRule type="expression" dxfId="53" priority="60">
      <formula>$I98=1</formula>
    </cfRule>
  </conditionalFormatting>
  <conditionalFormatting sqref="D100:F101">
    <cfRule type="expression" dxfId="52" priority="51">
      <formula>$I100=1</formula>
    </cfRule>
  </conditionalFormatting>
  <conditionalFormatting sqref="D102:F103">
    <cfRule type="expression" dxfId="51" priority="42">
      <formula>$I102=1</formula>
    </cfRule>
  </conditionalFormatting>
  <conditionalFormatting sqref="A84:I84 L85:XFD85 B85:J85 K86:XFD103 A97:G103 B86:G96 A90:A96">
    <cfRule type="cellIs" dxfId="50" priority="39" operator="equal">
      <formula>$H$1</formula>
    </cfRule>
  </conditionalFormatting>
  <conditionalFormatting sqref="J84">
    <cfRule type="cellIs" dxfId="49" priority="38" operator="equal">
      <formula>$H$1</formula>
    </cfRule>
  </conditionalFormatting>
  <conditionalFormatting sqref="H88:I88 H89:J89">
    <cfRule type="cellIs" dxfId="48" priority="20" operator="equal">
      <formula>$H$1</formula>
    </cfRule>
  </conditionalFormatting>
  <conditionalFormatting sqref="J86">
    <cfRule type="cellIs" dxfId="47" priority="21" operator="equal">
      <formula>$H$1</formula>
    </cfRule>
  </conditionalFormatting>
  <conditionalFormatting sqref="H86:I86 H87:J87">
    <cfRule type="cellIs" dxfId="46" priority="22" operator="equal">
      <formula>$H$1</formula>
    </cfRule>
  </conditionalFormatting>
  <conditionalFormatting sqref="A104:A105">
    <cfRule type="cellIs" dxfId="45" priority="24" operator="equal">
      <formula>$H$1</formula>
    </cfRule>
  </conditionalFormatting>
  <conditionalFormatting sqref="A107">
    <cfRule type="cellIs" dxfId="44" priority="27" operator="equal">
      <formula>$H$1</formula>
    </cfRule>
  </conditionalFormatting>
  <conditionalFormatting sqref="A106">
    <cfRule type="cellIs" dxfId="43" priority="28" operator="equal">
      <formula>$H$1</formula>
    </cfRule>
  </conditionalFormatting>
  <conditionalFormatting sqref="D84:F103">
    <cfRule type="expression" dxfId="42" priority="26">
      <formula>$K$104=1</formula>
    </cfRule>
  </conditionalFormatting>
  <conditionalFormatting sqref="J100">
    <cfRule type="cellIs" dxfId="41" priority="7" operator="equal">
      <formula>$H$1</formula>
    </cfRule>
  </conditionalFormatting>
  <conditionalFormatting sqref="D104:F105 D114:F115 D124:F125 D134:F135 D144:F145 D154:F155 D164:F165 D174:F175 D184:F185 D194:F195">
    <cfRule type="expression" dxfId="40" priority="131">
      <formula>$I104=1</formula>
    </cfRule>
  </conditionalFormatting>
  <conditionalFormatting sqref="J88">
    <cfRule type="cellIs" dxfId="39" priority="19" operator="equal">
      <formula>$H$1</formula>
    </cfRule>
  </conditionalFormatting>
  <conditionalFormatting sqref="H90:I90 H91:J91">
    <cfRule type="cellIs" dxfId="38" priority="18" operator="equal">
      <formula>$H$1</formula>
    </cfRule>
  </conditionalFormatting>
  <conditionalFormatting sqref="J90">
    <cfRule type="cellIs" dxfId="37" priority="17" operator="equal">
      <formula>$H$1</formula>
    </cfRule>
  </conditionalFormatting>
  <conditionalFormatting sqref="H92:I92 H93:J93">
    <cfRule type="cellIs" dxfId="36" priority="16" operator="equal">
      <formula>$H$1</formula>
    </cfRule>
  </conditionalFormatting>
  <conditionalFormatting sqref="J92">
    <cfRule type="cellIs" dxfId="35" priority="15" operator="equal">
      <formula>$H$1</formula>
    </cfRule>
  </conditionalFormatting>
  <conditionalFormatting sqref="H94:I94 H95:J95">
    <cfRule type="cellIs" dxfId="34" priority="14" operator="equal">
      <formula>$H$1</formula>
    </cfRule>
  </conditionalFormatting>
  <conditionalFormatting sqref="J94">
    <cfRule type="cellIs" dxfId="33" priority="13" operator="equal">
      <formula>$H$1</formula>
    </cfRule>
  </conditionalFormatting>
  <conditionalFormatting sqref="H96:I96 H97:J97">
    <cfRule type="cellIs" dxfId="32" priority="12" operator="equal">
      <formula>$H$1</formula>
    </cfRule>
  </conditionalFormatting>
  <conditionalFormatting sqref="J96">
    <cfRule type="cellIs" dxfId="31" priority="11" operator="equal">
      <formula>$H$1</formula>
    </cfRule>
  </conditionalFormatting>
  <conditionalFormatting sqref="H98:I98 H99:J99">
    <cfRule type="cellIs" dxfId="30" priority="10" operator="equal">
      <formula>$H$1</formula>
    </cfRule>
  </conditionalFormatting>
  <conditionalFormatting sqref="J98">
    <cfRule type="cellIs" dxfId="29" priority="9" operator="equal">
      <formula>$H$1</formula>
    </cfRule>
  </conditionalFormatting>
  <conditionalFormatting sqref="H100:I100 H101:J101">
    <cfRule type="cellIs" dxfId="28" priority="8" operator="equal">
      <formula>$H$1</formula>
    </cfRule>
  </conditionalFormatting>
  <conditionalFormatting sqref="H102:I102 H103:J103">
    <cfRule type="cellIs" dxfId="27" priority="6" operator="equal">
      <formula>$H$1</formula>
    </cfRule>
  </conditionalFormatting>
  <conditionalFormatting sqref="J102">
    <cfRule type="cellIs" dxfId="26" priority="5" operator="equal">
      <formula>$H$1</formula>
    </cfRule>
  </conditionalFormatting>
  <conditionalFormatting sqref="D7:E7">
    <cfRule type="expression" dxfId="25" priority="4">
      <formula>AND($H$6=2,$I$7=1)</formula>
    </cfRule>
    <cfRule type="expression" dxfId="24" priority="23">
      <formula>$H$6&lt;&gt;2</formula>
    </cfRule>
  </conditionalFormatting>
  <conditionalFormatting sqref="D8:E8">
    <cfRule type="expression" dxfId="23" priority="2">
      <formula>AND($H$7=1,$D$8="")</formula>
    </cfRule>
    <cfRule type="expression" dxfId="22" priority="3">
      <formula>$H$7&lt;&gt;1</formula>
    </cfRule>
  </conditionalFormatting>
  <dataValidations count="4">
    <dataValidation type="list" allowBlank="1" showInputMessage="1" showErrorMessage="1" sqref="F224">
      <formula1>#REF!</formula1>
    </dataValidation>
    <dataValidation imeMode="fullKatakana" allowBlank="1" showInputMessage="1" showErrorMessage="1" sqref="D20:E20 D33:E33 D52:E52 D58:F58 D3:F3"/>
    <dataValidation imeMode="halfAlpha" allowBlank="1" showInputMessage="1" showErrorMessage="1" sqref="D21:E21 D24:E26 D34:E34 D41:D45 D47:D49 D53:E55 D56:F56 D106:F106 F111 D116:F116 F121 F131 C139:C141 F151 F161 F171 F181 F191 F201 E27:F30 D27"/>
    <dataValidation type="list" allowBlank="1" showInputMessage="1" showErrorMessage="1" sqref="B50:E50">
      <formula1>$B$32:$B$34</formula1>
    </dataValidation>
  </dataValidations>
  <hyperlinks>
    <hyperlink ref="A229" r:id="rId1" display="super-marching.kanto@m-bkanto.org"/>
    <hyperlink ref="A229:F229" r:id="rId2" display="marching.preview@m-bkanto.org"/>
  </hyperlinks>
  <pageMargins left="0.7" right="0.7" top="0.75" bottom="0.75" header="0.3" footer="0.3"/>
  <pageSetup paperSize="9" scale="62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選択肢!$E$28:$E$31</xm:f>
          </x14:formula1>
          <xm:sqref>F107 F127 F137 F147 F157 F167 F177 F187 F197 F117</xm:sqref>
        </x14:dataValidation>
        <x14:dataValidation type="list" allowBlank="1" showInputMessage="1" showErrorMessage="1">
          <x14:formula1>
            <xm:f>選択肢!$F$28:$F$30</xm:f>
          </x14:formula1>
          <xm:sqref>F113 F123 F133 F143 F153 F163 F173 F183 F193 F203</xm:sqref>
        </x14:dataValidation>
        <x14:dataValidation type="list" allowBlank="1" showInputMessage="1" showErrorMessage="1">
          <x14:formula1>
            <xm:f>選択肢!$B$28:$B$30</xm:f>
          </x14:formula1>
          <xm:sqref>B31:E31</xm:sqref>
        </x14:dataValidation>
        <x14:dataValidation type="list" allowBlank="1" showInputMessage="1" showErrorMessage="1">
          <x14:formula1>
            <xm:f>選択肢!$A$28:$A$30</xm:f>
          </x14:formula1>
          <xm:sqref>D18:E18 C206:D206</xm:sqref>
        </x14:dataValidation>
        <x14:dataValidation type="list" allowBlank="1" showInputMessage="1" showErrorMessage="1">
          <x14:formula1>
            <xm:f>選択肢!$H$28:$H$30</xm:f>
          </x14:formula1>
          <xm:sqref>D223:E223 D225:E225</xm:sqref>
        </x14:dataValidation>
        <x14:dataValidation type="list" allowBlank="1" showInputMessage="1" showErrorMessage="1">
          <x14:formula1>
            <xm:f>選択肢!$J$28:$J$30</xm:f>
          </x14:formula1>
          <xm:sqref>D6:E6</xm:sqref>
        </x14:dataValidation>
        <x14:dataValidation type="list" allowBlank="1" showInputMessage="1" showErrorMessage="1">
          <x14:formula1>
            <xm:f>選択肢!$G$28:$G$30</xm:f>
          </x14:formula1>
          <xm:sqref>C76:E76</xm:sqref>
        </x14:dataValidation>
        <x14:dataValidation type="list" allowBlank="1" showInputMessage="1" showErrorMessage="1">
          <x14:formula1>
            <xm:f>選択肢!$K$28:$K$33</xm:f>
          </x14:formula1>
          <xm:sqref>D7:E7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FFCC"/>
    <pageSetUpPr fitToPage="1"/>
  </sheetPr>
  <dimension ref="A1:AG108"/>
  <sheetViews>
    <sheetView showGridLines="0" topLeftCell="A7" workbookViewId="0">
      <selection activeCell="B2" sqref="B2"/>
    </sheetView>
  </sheetViews>
  <sheetFormatPr defaultColWidth="0" defaultRowHeight="18" customHeight="1" zeroHeight="1"/>
  <cols>
    <col min="1" max="26" width="3.375" style="26" customWidth="1"/>
    <col min="27" max="28" width="3.625" style="26" customWidth="1"/>
    <col min="29" max="33" width="0" style="26" hidden="1" customWidth="1"/>
    <col min="34" max="16384" width="9" style="26" hidden="1"/>
  </cols>
  <sheetData>
    <row r="1" spans="1:28" ht="3" customHeight="1"/>
    <row r="2" spans="1:28" ht="18" customHeight="1">
      <c r="A2" s="27"/>
      <c r="B2" s="27"/>
      <c r="C2" s="28"/>
      <c r="D2" s="28"/>
      <c r="E2" s="28"/>
      <c r="F2" s="477" t="s">
        <v>484</v>
      </c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28"/>
      <c r="Y2" s="28"/>
      <c r="Z2" s="28"/>
      <c r="AA2" s="28"/>
      <c r="AB2" s="28"/>
    </row>
    <row r="3" spans="1:28" ht="18" customHeight="1">
      <c r="A3" s="27"/>
      <c r="B3" s="28"/>
      <c r="C3" s="28"/>
      <c r="D3" s="28"/>
      <c r="E3" s="2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28"/>
      <c r="Y3" s="28"/>
      <c r="Z3" s="28"/>
      <c r="AA3" s="28"/>
      <c r="AB3" s="28"/>
    </row>
    <row r="4" spans="1:28" ht="18" customHeight="1" thickBot="1">
      <c r="A4" s="27"/>
      <c r="B4" s="31" t="s">
        <v>115</v>
      </c>
      <c r="C4" s="32"/>
      <c r="D4" s="32"/>
      <c r="E4" s="32"/>
      <c r="F4" s="33"/>
      <c r="G4" s="33"/>
      <c r="H4" s="33"/>
      <c r="I4" s="33"/>
      <c r="J4" s="33"/>
      <c r="K4" s="33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27"/>
      <c r="AB4" s="27"/>
    </row>
    <row r="5" spans="1:28" ht="27" customHeight="1">
      <c r="A5" s="27"/>
      <c r="B5" s="479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1"/>
      <c r="R5" s="482" t="s">
        <v>116</v>
      </c>
      <c r="S5" s="483"/>
      <c r="T5" s="484"/>
      <c r="U5" s="485" t="s">
        <v>117</v>
      </c>
      <c r="V5" s="486"/>
      <c r="W5" s="486"/>
      <c r="X5" s="486"/>
      <c r="Y5" s="486"/>
      <c r="Z5" s="486"/>
      <c r="AA5" s="487"/>
      <c r="AB5" s="27"/>
    </row>
    <row r="6" spans="1:28" ht="15" customHeight="1">
      <c r="A6" s="27"/>
      <c r="B6" s="488">
        <v>1</v>
      </c>
      <c r="C6" s="491" t="s">
        <v>132</v>
      </c>
      <c r="D6" s="492"/>
      <c r="E6" s="492"/>
      <c r="F6" s="492"/>
      <c r="G6" s="492"/>
      <c r="H6" s="493"/>
      <c r="I6" s="500" t="s">
        <v>133</v>
      </c>
      <c r="J6" s="501"/>
      <c r="K6" s="501"/>
      <c r="L6" s="501"/>
      <c r="M6" s="501"/>
      <c r="N6" s="501"/>
      <c r="O6" s="501"/>
      <c r="P6" s="501"/>
      <c r="Q6" s="502"/>
      <c r="R6" s="503" t="s">
        <v>118</v>
      </c>
      <c r="S6" s="504"/>
      <c r="T6" s="505"/>
      <c r="U6" s="512"/>
      <c r="V6" s="513"/>
      <c r="W6" s="513"/>
      <c r="X6" s="513"/>
      <c r="Y6" s="513"/>
      <c r="Z6" s="513"/>
      <c r="AA6" s="514"/>
      <c r="AB6" s="27"/>
    </row>
    <row r="7" spans="1:28" ht="15" customHeight="1">
      <c r="A7" s="27"/>
      <c r="B7" s="489"/>
      <c r="C7" s="494"/>
      <c r="D7" s="495"/>
      <c r="E7" s="495"/>
      <c r="F7" s="495"/>
      <c r="G7" s="495"/>
      <c r="H7" s="496"/>
      <c r="I7" s="521" t="s">
        <v>134</v>
      </c>
      <c r="J7" s="522"/>
      <c r="K7" s="522"/>
      <c r="L7" s="522"/>
      <c r="M7" s="522"/>
      <c r="N7" s="522"/>
      <c r="O7" s="522"/>
      <c r="P7" s="522"/>
      <c r="Q7" s="523"/>
      <c r="R7" s="506"/>
      <c r="S7" s="507"/>
      <c r="T7" s="508"/>
      <c r="U7" s="515"/>
      <c r="V7" s="516"/>
      <c r="W7" s="516"/>
      <c r="X7" s="516"/>
      <c r="Y7" s="516"/>
      <c r="Z7" s="516"/>
      <c r="AA7" s="517"/>
      <c r="AB7" s="27"/>
    </row>
    <row r="8" spans="1:28" ht="15" customHeight="1">
      <c r="A8" s="27"/>
      <c r="B8" s="490"/>
      <c r="C8" s="497"/>
      <c r="D8" s="498"/>
      <c r="E8" s="498"/>
      <c r="F8" s="498"/>
      <c r="G8" s="498"/>
      <c r="H8" s="499"/>
      <c r="I8" s="524" t="s">
        <v>135</v>
      </c>
      <c r="J8" s="525"/>
      <c r="K8" s="525"/>
      <c r="L8" s="525"/>
      <c r="M8" s="525"/>
      <c r="N8" s="525"/>
      <c r="O8" s="525"/>
      <c r="P8" s="525"/>
      <c r="Q8" s="526"/>
      <c r="R8" s="509"/>
      <c r="S8" s="510"/>
      <c r="T8" s="511"/>
      <c r="U8" s="518"/>
      <c r="V8" s="519"/>
      <c r="W8" s="519"/>
      <c r="X8" s="519"/>
      <c r="Y8" s="519"/>
      <c r="Z8" s="519"/>
      <c r="AA8" s="520"/>
      <c r="AB8" s="27"/>
    </row>
    <row r="9" spans="1:28" ht="31.5" hidden="1" customHeight="1">
      <c r="A9" s="27"/>
      <c r="B9" s="34"/>
      <c r="C9" s="566" t="s">
        <v>119</v>
      </c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8"/>
      <c r="R9" s="569" t="s">
        <v>118</v>
      </c>
      <c r="S9" s="570"/>
      <c r="T9" s="571"/>
      <c r="U9" s="572" t="s">
        <v>141</v>
      </c>
      <c r="V9" s="573"/>
      <c r="W9" s="573"/>
      <c r="X9" s="573"/>
      <c r="Y9" s="573"/>
      <c r="Z9" s="573"/>
      <c r="AA9" s="574"/>
      <c r="AB9" s="27"/>
    </row>
    <row r="10" spans="1:28" ht="82.5" customHeight="1" thickBot="1">
      <c r="A10" s="27"/>
      <c r="B10" s="34">
        <v>2</v>
      </c>
      <c r="C10" s="584" t="s">
        <v>170</v>
      </c>
      <c r="D10" s="585"/>
      <c r="E10" s="585"/>
      <c r="F10" s="585"/>
      <c r="G10" s="585"/>
      <c r="H10" s="585"/>
      <c r="I10" s="586" t="s">
        <v>171</v>
      </c>
      <c r="J10" s="587"/>
      <c r="K10" s="587"/>
      <c r="L10" s="587"/>
      <c r="M10" s="587"/>
      <c r="N10" s="587"/>
      <c r="O10" s="587"/>
      <c r="P10" s="587"/>
      <c r="Q10" s="588"/>
      <c r="R10" s="581" t="str">
        <f>IF(SUM('2．団体調査シート'!$L$104:$L$194)=0,$AD$20,$AE$20)</f>
        <v>不要</v>
      </c>
      <c r="S10" s="582"/>
      <c r="T10" s="583"/>
      <c r="U10" s="572"/>
      <c r="V10" s="573"/>
      <c r="W10" s="573"/>
      <c r="X10" s="573"/>
      <c r="Y10" s="573"/>
      <c r="Z10" s="573"/>
      <c r="AA10" s="574"/>
      <c r="AB10" s="27"/>
    </row>
    <row r="11" spans="1:28" ht="28.5" customHeight="1" thickBot="1">
      <c r="A11" s="27"/>
      <c r="B11" s="310">
        <v>3</v>
      </c>
      <c r="C11" s="589" t="s">
        <v>504</v>
      </c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1"/>
      <c r="AB11" s="27"/>
    </row>
    <row r="12" spans="1:28" ht="18" customHeight="1">
      <c r="A12" s="27"/>
      <c r="B12" s="527"/>
      <c r="C12" s="529"/>
      <c r="D12" s="531"/>
      <c r="E12" s="513"/>
      <c r="F12" s="513"/>
      <c r="G12" s="513"/>
      <c r="H12" s="513"/>
      <c r="I12" s="124"/>
      <c r="J12" s="125"/>
      <c r="K12" s="125"/>
      <c r="L12" s="125"/>
      <c r="M12" s="125"/>
      <c r="N12" s="126"/>
      <c r="O12" s="579" t="s">
        <v>116</v>
      </c>
      <c r="P12" s="579"/>
      <c r="Q12" s="579"/>
      <c r="R12" s="579"/>
      <c r="S12" s="579"/>
      <c r="T12" s="580"/>
      <c r="U12" s="534" t="s">
        <v>120</v>
      </c>
      <c r="V12" s="535"/>
      <c r="W12" s="535"/>
      <c r="X12" s="535"/>
      <c r="Y12" s="535"/>
      <c r="Z12" s="535"/>
      <c r="AA12" s="536"/>
      <c r="AB12" s="27"/>
    </row>
    <row r="13" spans="1:28" ht="21.75" customHeight="1">
      <c r="A13" s="27"/>
      <c r="B13" s="527"/>
      <c r="C13" s="529"/>
      <c r="D13" s="532"/>
      <c r="E13" s="516"/>
      <c r="F13" s="516"/>
      <c r="G13" s="516"/>
      <c r="H13" s="516"/>
      <c r="I13" s="543"/>
      <c r="J13" s="543"/>
      <c r="K13" s="543"/>
      <c r="L13" s="545"/>
      <c r="M13" s="545"/>
      <c r="N13" s="546"/>
      <c r="O13" s="549" t="s">
        <v>169</v>
      </c>
      <c r="P13" s="550"/>
      <c r="Q13" s="551"/>
      <c r="R13" s="554" t="s">
        <v>121</v>
      </c>
      <c r="S13" s="555"/>
      <c r="T13" s="556"/>
      <c r="U13" s="537"/>
      <c r="V13" s="538"/>
      <c r="W13" s="538"/>
      <c r="X13" s="538"/>
      <c r="Y13" s="538"/>
      <c r="Z13" s="538"/>
      <c r="AA13" s="539"/>
      <c r="AB13" s="27"/>
    </row>
    <row r="14" spans="1:28" ht="21.75" customHeight="1">
      <c r="A14" s="27"/>
      <c r="B14" s="527"/>
      <c r="C14" s="529"/>
      <c r="D14" s="532"/>
      <c r="E14" s="516"/>
      <c r="F14" s="516"/>
      <c r="G14" s="516"/>
      <c r="H14" s="516"/>
      <c r="I14" s="543"/>
      <c r="J14" s="543"/>
      <c r="K14" s="543"/>
      <c r="L14" s="545"/>
      <c r="M14" s="545"/>
      <c r="N14" s="546"/>
      <c r="O14" s="543"/>
      <c r="P14" s="543"/>
      <c r="Q14" s="552"/>
      <c r="R14" s="557"/>
      <c r="S14" s="545"/>
      <c r="T14" s="546"/>
      <c r="U14" s="537"/>
      <c r="V14" s="538"/>
      <c r="W14" s="538"/>
      <c r="X14" s="538"/>
      <c r="Y14" s="538"/>
      <c r="Z14" s="538"/>
      <c r="AA14" s="539"/>
      <c r="AB14" s="27"/>
    </row>
    <row r="15" spans="1:28" ht="21.75" customHeight="1">
      <c r="A15" s="27"/>
      <c r="B15" s="527"/>
      <c r="C15" s="529"/>
      <c r="D15" s="532"/>
      <c r="E15" s="516"/>
      <c r="F15" s="516"/>
      <c r="G15" s="516"/>
      <c r="H15" s="516"/>
      <c r="I15" s="543"/>
      <c r="J15" s="543"/>
      <c r="K15" s="543"/>
      <c r="L15" s="545"/>
      <c r="M15" s="545"/>
      <c r="N15" s="546"/>
      <c r="O15" s="543"/>
      <c r="P15" s="543"/>
      <c r="Q15" s="552"/>
      <c r="R15" s="557"/>
      <c r="S15" s="545"/>
      <c r="T15" s="546"/>
      <c r="U15" s="537"/>
      <c r="V15" s="538"/>
      <c r="W15" s="538"/>
      <c r="X15" s="538"/>
      <c r="Y15" s="538"/>
      <c r="Z15" s="538"/>
      <c r="AA15" s="539"/>
      <c r="AB15" s="27"/>
    </row>
    <row r="16" spans="1:28" ht="21.75" customHeight="1">
      <c r="A16" s="27"/>
      <c r="B16" s="527"/>
      <c r="C16" s="529"/>
      <c r="D16" s="532"/>
      <c r="E16" s="516"/>
      <c r="F16" s="516"/>
      <c r="G16" s="516"/>
      <c r="H16" s="516"/>
      <c r="I16" s="543"/>
      <c r="J16" s="543"/>
      <c r="K16" s="543"/>
      <c r="L16" s="545"/>
      <c r="M16" s="545"/>
      <c r="N16" s="546"/>
      <c r="O16" s="543"/>
      <c r="P16" s="543"/>
      <c r="Q16" s="552"/>
      <c r="R16" s="557"/>
      <c r="S16" s="545"/>
      <c r="T16" s="546"/>
      <c r="U16" s="537"/>
      <c r="V16" s="538"/>
      <c r="W16" s="538"/>
      <c r="X16" s="538"/>
      <c r="Y16" s="538"/>
      <c r="Z16" s="538"/>
      <c r="AA16" s="539"/>
      <c r="AB16" s="27"/>
    </row>
    <row r="17" spans="1:33" ht="21.75" customHeight="1">
      <c r="A17" s="27"/>
      <c r="B17" s="527"/>
      <c r="C17" s="529"/>
      <c r="D17" s="532"/>
      <c r="E17" s="516"/>
      <c r="F17" s="516"/>
      <c r="G17" s="516"/>
      <c r="H17" s="516"/>
      <c r="I17" s="543"/>
      <c r="J17" s="543"/>
      <c r="K17" s="543"/>
      <c r="L17" s="545"/>
      <c r="M17" s="545"/>
      <c r="N17" s="546"/>
      <c r="O17" s="543"/>
      <c r="P17" s="543"/>
      <c r="Q17" s="552"/>
      <c r="R17" s="557"/>
      <c r="S17" s="545"/>
      <c r="T17" s="546"/>
      <c r="U17" s="537"/>
      <c r="V17" s="538"/>
      <c r="W17" s="538"/>
      <c r="X17" s="538"/>
      <c r="Y17" s="538"/>
      <c r="Z17" s="538"/>
      <c r="AA17" s="539"/>
      <c r="AB17" s="27"/>
    </row>
    <row r="18" spans="1:33" ht="21.75" customHeight="1">
      <c r="A18" s="27"/>
      <c r="B18" s="527"/>
      <c r="C18" s="529"/>
      <c r="D18" s="532"/>
      <c r="E18" s="516"/>
      <c r="F18" s="516"/>
      <c r="G18" s="516"/>
      <c r="H18" s="516"/>
      <c r="I18" s="543"/>
      <c r="J18" s="543"/>
      <c r="K18" s="543"/>
      <c r="L18" s="545"/>
      <c r="M18" s="545"/>
      <c r="N18" s="546"/>
      <c r="O18" s="543"/>
      <c r="P18" s="543"/>
      <c r="Q18" s="552"/>
      <c r="R18" s="557"/>
      <c r="S18" s="545"/>
      <c r="T18" s="546"/>
      <c r="U18" s="537"/>
      <c r="V18" s="538"/>
      <c r="W18" s="538"/>
      <c r="X18" s="538"/>
      <c r="Y18" s="538"/>
      <c r="Z18" s="538"/>
      <c r="AA18" s="539"/>
      <c r="AB18" s="27"/>
    </row>
    <row r="19" spans="1:33" ht="21.75" customHeight="1">
      <c r="A19" s="27"/>
      <c r="B19" s="527"/>
      <c r="C19" s="529"/>
      <c r="D19" s="533"/>
      <c r="E19" s="519"/>
      <c r="F19" s="519"/>
      <c r="G19" s="519"/>
      <c r="H19" s="519"/>
      <c r="I19" s="544"/>
      <c r="J19" s="544"/>
      <c r="K19" s="544"/>
      <c r="L19" s="547"/>
      <c r="M19" s="547"/>
      <c r="N19" s="548"/>
      <c r="O19" s="544"/>
      <c r="P19" s="544"/>
      <c r="Q19" s="553"/>
      <c r="R19" s="558"/>
      <c r="S19" s="547"/>
      <c r="T19" s="548"/>
      <c r="U19" s="540"/>
      <c r="V19" s="541"/>
      <c r="W19" s="541"/>
      <c r="X19" s="541"/>
      <c r="Y19" s="541"/>
      <c r="Z19" s="541"/>
      <c r="AA19" s="542"/>
      <c r="AB19" s="27"/>
      <c r="AC19" s="26">
        <v>10</v>
      </c>
    </row>
    <row r="20" spans="1:33" ht="28.5" customHeight="1">
      <c r="A20" s="27"/>
      <c r="B20" s="527"/>
      <c r="C20" s="529"/>
      <c r="D20" s="479" t="s">
        <v>122</v>
      </c>
      <c r="E20" s="480"/>
      <c r="F20" s="480"/>
      <c r="G20" s="480"/>
      <c r="H20" s="480"/>
      <c r="I20" s="559"/>
      <c r="J20" s="559"/>
      <c r="K20" s="559"/>
      <c r="L20" s="559"/>
      <c r="M20" s="559"/>
      <c r="N20" s="560"/>
      <c r="O20" s="559" t="str">
        <f ca="1">IF(OFFSET('2．団体調査シート'!$K$107,$AC$19*AC20,0,1,1)=0,$AD$20,IF(OFFSET('2．団体調査シート'!$K$107,$AC$19*AC20,0,1,1)=1,$AE$20,""))</f>
        <v/>
      </c>
      <c r="P20" s="559"/>
      <c r="Q20" s="561"/>
      <c r="R20" s="562" t="str">
        <f ca="1">IF(OFFSET('2．団体調査シート'!$K$113,$AC$19*AC20,0,1,1)=0,$AD$20,IF(OFFSET('2．団体調査シート'!$K$113,$AC$19*AC20,0,1,1)=1,$AE$20,""))</f>
        <v/>
      </c>
      <c r="S20" s="559"/>
      <c r="T20" s="560"/>
      <c r="U20" s="563" t="str">
        <f ca="1">IF(OFFSET('2．団体調査シート'!$H$107,$AC$19*AC20,0,1,1)=2,$AF$20,IF(OFFSET('2．団体調査シート'!$H$107,$AC$19*AC20,0,1,1)=1,$AG$20,""))</f>
        <v/>
      </c>
      <c r="V20" s="564"/>
      <c r="W20" s="564"/>
      <c r="X20" s="564"/>
      <c r="Y20" s="564"/>
      <c r="Z20" s="564"/>
      <c r="AA20" s="565"/>
      <c r="AB20" s="27"/>
      <c r="AC20" s="26">
        <v>0</v>
      </c>
      <c r="AD20" s="26" t="s">
        <v>142</v>
      </c>
      <c r="AE20" s="26" t="s">
        <v>143</v>
      </c>
      <c r="AF20" s="26" t="s">
        <v>175</v>
      </c>
      <c r="AG20" s="26" t="s">
        <v>176</v>
      </c>
    </row>
    <row r="21" spans="1:33" ht="28.5" customHeight="1">
      <c r="A21" s="27"/>
      <c r="B21" s="527"/>
      <c r="C21" s="529"/>
      <c r="D21" s="479" t="s">
        <v>123</v>
      </c>
      <c r="E21" s="480"/>
      <c r="F21" s="480"/>
      <c r="G21" s="480"/>
      <c r="H21" s="480"/>
      <c r="I21" s="559"/>
      <c r="J21" s="559"/>
      <c r="K21" s="559"/>
      <c r="L21" s="559"/>
      <c r="M21" s="559"/>
      <c r="N21" s="560"/>
      <c r="O21" s="559" t="str">
        <f ca="1">IF(OFFSET('2．団体調査シート'!$K$107,$AC$19*AC21,0,1,1)=0,$AD$20,IF(OFFSET('2．団体調査シート'!$K$107,$AC$19*AC21,0,1,1)=1,$AE$20,""))</f>
        <v/>
      </c>
      <c r="P21" s="559"/>
      <c r="Q21" s="561"/>
      <c r="R21" s="562" t="str">
        <f ca="1">IF(OFFSET('2．団体調査シート'!$K$113,$AC$19*AC21,0,1,1)=0,$AD$20,IF(OFFSET('2．団体調査シート'!$K$113,$AC$19*AC21,0,1,1)=1,$AE$20,""))</f>
        <v/>
      </c>
      <c r="S21" s="559"/>
      <c r="T21" s="560"/>
      <c r="U21" s="563" t="str">
        <f ca="1">IF(OFFSET('2．団体調査シート'!$H$107,$AC$19*AC21,0,1,1)=2,$AF$20,IF(OFFSET('2．団体調査シート'!$H$107,$AC$19*AC21,0,1,1)=1,$AG$20,""))</f>
        <v/>
      </c>
      <c r="V21" s="564"/>
      <c r="W21" s="564"/>
      <c r="X21" s="564"/>
      <c r="Y21" s="564"/>
      <c r="Z21" s="564"/>
      <c r="AA21" s="565"/>
      <c r="AB21" s="27"/>
      <c r="AC21" s="26">
        <v>1</v>
      </c>
    </row>
    <row r="22" spans="1:33" ht="28.5" customHeight="1">
      <c r="A22" s="27"/>
      <c r="B22" s="527"/>
      <c r="C22" s="529"/>
      <c r="D22" s="479" t="s">
        <v>124</v>
      </c>
      <c r="E22" s="480"/>
      <c r="F22" s="480"/>
      <c r="G22" s="480"/>
      <c r="H22" s="480"/>
      <c r="I22" s="559"/>
      <c r="J22" s="559"/>
      <c r="K22" s="559"/>
      <c r="L22" s="559"/>
      <c r="M22" s="559"/>
      <c r="N22" s="560"/>
      <c r="O22" s="559" t="str">
        <f ca="1">IF(OFFSET('2．団体調査シート'!$K$107,$AC$19*AC22,0,1,1)=0,$AD$20,IF(OFFSET('2．団体調査シート'!$K$107,$AC$19*AC22,0,1,1)=1,$AE$20,""))</f>
        <v/>
      </c>
      <c r="P22" s="559"/>
      <c r="Q22" s="561"/>
      <c r="R22" s="562" t="str">
        <f ca="1">IF(OFFSET('2．団体調査シート'!$K$113,$AC$19*AC22,0,1,1)=0,$AD$20,IF(OFFSET('2．団体調査シート'!$K$113,$AC$19*AC22,0,1,1)=1,$AE$20,""))</f>
        <v/>
      </c>
      <c r="S22" s="559"/>
      <c r="T22" s="560"/>
      <c r="U22" s="563" t="str">
        <f ca="1">IF(OFFSET('2．団体調査シート'!$H$107,$AC$19*AC22,0,1,1)=2,$AF$20,IF(OFFSET('2．団体調査シート'!$H$107,$AC$19*AC22,0,1,1)=1,$AG$20,""))</f>
        <v/>
      </c>
      <c r="V22" s="564"/>
      <c r="W22" s="564"/>
      <c r="X22" s="564"/>
      <c r="Y22" s="564"/>
      <c r="Z22" s="564"/>
      <c r="AA22" s="565"/>
      <c r="AB22" s="27"/>
      <c r="AC22" s="26">
        <v>2</v>
      </c>
    </row>
    <row r="23" spans="1:33" ht="28.5" customHeight="1">
      <c r="A23" s="27"/>
      <c r="B23" s="527"/>
      <c r="C23" s="529"/>
      <c r="D23" s="479" t="s">
        <v>125</v>
      </c>
      <c r="E23" s="480"/>
      <c r="F23" s="480"/>
      <c r="G23" s="480"/>
      <c r="H23" s="480"/>
      <c r="I23" s="559"/>
      <c r="J23" s="559"/>
      <c r="K23" s="559"/>
      <c r="L23" s="559"/>
      <c r="M23" s="559"/>
      <c r="N23" s="560"/>
      <c r="O23" s="559" t="str">
        <f ca="1">IF(OFFSET('2．団体調査シート'!$K$107,$AC$19*AC23,0,1,1)=0,$AD$20,IF(OFFSET('2．団体調査シート'!$K$107,$AC$19*AC23,0,1,1)=1,$AE$20,""))</f>
        <v/>
      </c>
      <c r="P23" s="559"/>
      <c r="Q23" s="561"/>
      <c r="R23" s="562" t="str">
        <f ca="1">IF(OFFSET('2．団体調査シート'!$K$113,$AC$19*AC23,0,1,1)=0,$AD$20,IF(OFFSET('2．団体調査シート'!$K$113,$AC$19*AC23,0,1,1)=1,$AE$20,""))</f>
        <v/>
      </c>
      <c r="S23" s="559"/>
      <c r="T23" s="560"/>
      <c r="U23" s="563" t="str">
        <f ca="1">IF(OFFSET('2．団体調査シート'!$H$107,$AC$19*AC23,0,1,1)=2,$AF$20,IF(OFFSET('2．団体調査シート'!$H$107,$AC$19*AC23,0,1,1)=1,$AG$20,""))</f>
        <v/>
      </c>
      <c r="V23" s="564"/>
      <c r="W23" s="564"/>
      <c r="X23" s="564"/>
      <c r="Y23" s="564"/>
      <c r="Z23" s="564"/>
      <c r="AA23" s="565"/>
      <c r="AB23" s="27"/>
      <c r="AC23" s="26">
        <v>3</v>
      </c>
    </row>
    <row r="24" spans="1:33" ht="28.5" customHeight="1">
      <c r="A24" s="27"/>
      <c r="B24" s="527"/>
      <c r="C24" s="529"/>
      <c r="D24" s="479" t="s">
        <v>126</v>
      </c>
      <c r="E24" s="480"/>
      <c r="F24" s="480"/>
      <c r="G24" s="480"/>
      <c r="H24" s="480"/>
      <c r="I24" s="559"/>
      <c r="J24" s="559"/>
      <c r="K24" s="559"/>
      <c r="L24" s="559"/>
      <c r="M24" s="559"/>
      <c r="N24" s="560"/>
      <c r="O24" s="559" t="str">
        <f ca="1">IF(OFFSET('2．団体調査シート'!$K$107,$AC$19*AC24,0,1,1)=0,$AD$20,IF(OFFSET('2．団体調査シート'!$K$107,$AC$19*AC24,0,1,1)=1,$AE$20,""))</f>
        <v/>
      </c>
      <c r="P24" s="559"/>
      <c r="Q24" s="561"/>
      <c r="R24" s="562" t="str">
        <f ca="1">IF(OFFSET('2．団体調査シート'!$K$113,$AC$19*AC24,0,1,1)=0,$AD$20,IF(OFFSET('2．団体調査シート'!$K$113,$AC$19*AC24,0,1,1)=1,$AE$20,""))</f>
        <v/>
      </c>
      <c r="S24" s="559"/>
      <c r="T24" s="560"/>
      <c r="U24" s="563" t="str">
        <f ca="1">IF(OFFSET('2．団体調査シート'!$H$107,$AC$19*AC24,0,1,1)=2,$AF$20,IF(OFFSET('2．団体調査シート'!$H$107,$AC$19*AC24,0,1,1)=1,$AG$20,""))</f>
        <v/>
      </c>
      <c r="V24" s="564"/>
      <c r="W24" s="564"/>
      <c r="X24" s="564"/>
      <c r="Y24" s="564"/>
      <c r="Z24" s="564"/>
      <c r="AA24" s="565"/>
      <c r="AB24" s="27"/>
      <c r="AC24" s="26">
        <v>4</v>
      </c>
    </row>
    <row r="25" spans="1:33" ht="28.5" customHeight="1">
      <c r="A25" s="27"/>
      <c r="B25" s="527"/>
      <c r="C25" s="529"/>
      <c r="D25" s="479" t="s">
        <v>127</v>
      </c>
      <c r="E25" s="480"/>
      <c r="F25" s="480"/>
      <c r="G25" s="480"/>
      <c r="H25" s="480"/>
      <c r="I25" s="559"/>
      <c r="J25" s="559"/>
      <c r="K25" s="559"/>
      <c r="L25" s="559"/>
      <c r="M25" s="559"/>
      <c r="N25" s="560"/>
      <c r="O25" s="559" t="str">
        <f ca="1">IF(OFFSET('2．団体調査シート'!$K$107,$AC$19*AC25,0,1,1)=0,$AD$20,IF(OFFSET('2．団体調査シート'!$K$107,$AC$19*AC25,0,1,1)=1,$AE$20,""))</f>
        <v/>
      </c>
      <c r="P25" s="559"/>
      <c r="Q25" s="561"/>
      <c r="R25" s="562" t="str">
        <f ca="1">IF(OFFSET('2．団体調査シート'!$K$113,$AC$19*AC25,0,1,1)=0,$AD$20,IF(OFFSET('2．団体調査シート'!$K$113,$AC$19*AC25,0,1,1)=1,$AE$20,""))</f>
        <v/>
      </c>
      <c r="S25" s="559"/>
      <c r="T25" s="560"/>
      <c r="U25" s="563" t="str">
        <f ca="1">IF(OFFSET('2．団体調査シート'!$H$107,$AC$19*AC25,0,1,1)=2,$AF$20,IF(OFFSET('2．団体調査シート'!$H$107,$AC$19*AC25,0,1,1)=1,$AG$20,""))</f>
        <v/>
      </c>
      <c r="V25" s="564"/>
      <c r="W25" s="564"/>
      <c r="X25" s="564"/>
      <c r="Y25" s="564"/>
      <c r="Z25" s="564"/>
      <c r="AA25" s="565"/>
      <c r="AB25" s="27"/>
      <c r="AC25" s="26">
        <v>5</v>
      </c>
    </row>
    <row r="26" spans="1:33" ht="28.5" customHeight="1">
      <c r="A26" s="27"/>
      <c r="B26" s="527"/>
      <c r="C26" s="529"/>
      <c r="D26" s="479" t="s">
        <v>128</v>
      </c>
      <c r="E26" s="480"/>
      <c r="F26" s="480"/>
      <c r="G26" s="480"/>
      <c r="H26" s="480"/>
      <c r="I26" s="559"/>
      <c r="J26" s="559"/>
      <c r="K26" s="559"/>
      <c r="L26" s="559"/>
      <c r="M26" s="559"/>
      <c r="N26" s="560"/>
      <c r="O26" s="559" t="str">
        <f ca="1">IF(OFFSET('2．団体調査シート'!$K$107,$AC$19*AC26,0,1,1)=0,$AD$20,IF(OFFSET('2．団体調査シート'!$K$107,$AC$19*AC26,0,1,1)=1,$AE$20,""))</f>
        <v/>
      </c>
      <c r="P26" s="559"/>
      <c r="Q26" s="561"/>
      <c r="R26" s="562" t="str">
        <f ca="1">IF(OFFSET('2．団体調査シート'!$K$113,$AC$19*AC26,0,1,1)=0,$AD$20,IF(OFFSET('2．団体調査シート'!$K$113,$AC$19*AC26,0,1,1)=1,$AE$20,""))</f>
        <v/>
      </c>
      <c r="S26" s="559"/>
      <c r="T26" s="560"/>
      <c r="U26" s="563" t="str">
        <f ca="1">IF(OFFSET('2．団体調査シート'!$H$107,$AC$19*AC26,0,1,1)=2,$AF$20,IF(OFFSET('2．団体調査シート'!$H$107,$AC$19*AC26,0,1,1)=1,$AG$20,""))</f>
        <v/>
      </c>
      <c r="V26" s="564"/>
      <c r="W26" s="564"/>
      <c r="X26" s="564"/>
      <c r="Y26" s="564"/>
      <c r="Z26" s="564"/>
      <c r="AA26" s="565"/>
      <c r="AB26" s="27"/>
      <c r="AC26" s="26">
        <v>6</v>
      </c>
    </row>
    <row r="27" spans="1:33" ht="28.5" customHeight="1">
      <c r="A27" s="27"/>
      <c r="B27" s="527"/>
      <c r="C27" s="529"/>
      <c r="D27" s="479" t="s">
        <v>129</v>
      </c>
      <c r="E27" s="480"/>
      <c r="F27" s="480"/>
      <c r="G27" s="480"/>
      <c r="H27" s="480"/>
      <c r="I27" s="559"/>
      <c r="J27" s="559"/>
      <c r="K27" s="559"/>
      <c r="L27" s="559"/>
      <c r="M27" s="559"/>
      <c r="N27" s="560"/>
      <c r="O27" s="559" t="str">
        <f ca="1">IF(OFFSET('2．団体調査シート'!$K$107,$AC$19*AC27,0,1,1)=0,$AD$20,IF(OFFSET('2．団体調査シート'!$K$107,$AC$19*AC27,0,1,1)=1,$AE$20,""))</f>
        <v/>
      </c>
      <c r="P27" s="559"/>
      <c r="Q27" s="561"/>
      <c r="R27" s="562" t="str">
        <f ca="1">IF(OFFSET('2．団体調査シート'!$K$113,$AC$19*AC27,0,1,1)=0,$AD$20,IF(OFFSET('2．団体調査シート'!$K$113,$AC$19*AC27,0,1,1)=1,$AE$20,""))</f>
        <v/>
      </c>
      <c r="S27" s="559"/>
      <c r="T27" s="560"/>
      <c r="U27" s="563" t="str">
        <f ca="1">IF(OFFSET('2．団体調査シート'!$H$107,$AC$19*AC27,0,1,1)=2,$AF$20,IF(OFFSET('2．団体調査シート'!$H$107,$AC$19*AC27,0,1,1)=1,$AG$20,""))</f>
        <v/>
      </c>
      <c r="V27" s="564"/>
      <c r="W27" s="564"/>
      <c r="X27" s="564"/>
      <c r="Y27" s="564"/>
      <c r="Z27" s="564"/>
      <c r="AA27" s="565"/>
      <c r="AB27" s="27"/>
      <c r="AC27" s="26">
        <v>7</v>
      </c>
    </row>
    <row r="28" spans="1:33" ht="28.5" customHeight="1">
      <c r="A28" s="27"/>
      <c r="B28" s="527"/>
      <c r="C28" s="529"/>
      <c r="D28" s="479" t="s">
        <v>130</v>
      </c>
      <c r="E28" s="480"/>
      <c r="F28" s="480"/>
      <c r="G28" s="480"/>
      <c r="H28" s="480"/>
      <c r="I28" s="559"/>
      <c r="J28" s="559"/>
      <c r="K28" s="559"/>
      <c r="L28" s="559"/>
      <c r="M28" s="559"/>
      <c r="N28" s="560"/>
      <c r="O28" s="559" t="str">
        <f ca="1">IF(OFFSET('2．団体調査シート'!$K$107,$AC$19*AC28,0,1,1)=0,$AD$20,IF(OFFSET('2．団体調査シート'!$K$107,$AC$19*AC28,0,1,1)=1,$AE$20,""))</f>
        <v/>
      </c>
      <c r="P28" s="559"/>
      <c r="Q28" s="561"/>
      <c r="R28" s="562" t="str">
        <f ca="1">IF(OFFSET('2．団体調査シート'!$K$113,$AC$19*AC28,0,1,1)=0,$AD$20,IF(OFFSET('2．団体調査シート'!$K$113,$AC$19*AC28,0,1,1)=1,$AE$20,""))</f>
        <v/>
      </c>
      <c r="S28" s="559"/>
      <c r="T28" s="560"/>
      <c r="U28" s="563" t="str">
        <f ca="1">IF(OFFSET('2．団体調査シート'!$H$107,$AC$19*AC28,0,1,1)=2,$AF$20,IF(OFFSET('2．団体調査シート'!$H$107,$AC$19*AC28,0,1,1)=1,$AG$20,""))</f>
        <v/>
      </c>
      <c r="V28" s="564"/>
      <c r="W28" s="564"/>
      <c r="X28" s="564"/>
      <c r="Y28" s="564"/>
      <c r="Z28" s="564"/>
      <c r="AA28" s="565"/>
      <c r="AB28" s="27"/>
      <c r="AC28" s="26">
        <v>8</v>
      </c>
    </row>
    <row r="29" spans="1:33" ht="28.5" customHeight="1" thickBot="1">
      <c r="A29" s="27"/>
      <c r="B29" s="528"/>
      <c r="C29" s="530"/>
      <c r="D29" s="479" t="s">
        <v>131</v>
      </c>
      <c r="E29" s="480"/>
      <c r="F29" s="480"/>
      <c r="G29" s="480"/>
      <c r="H29" s="480"/>
      <c r="I29" s="559"/>
      <c r="J29" s="559"/>
      <c r="K29" s="559"/>
      <c r="L29" s="559"/>
      <c r="M29" s="559"/>
      <c r="N29" s="560"/>
      <c r="O29" s="575" t="str">
        <f ca="1">IF(OFFSET('2．団体調査シート'!$K$107,$AC$19*AC29,0,1,1)=0,$AD$20,IF(OFFSET('2．団体調査シート'!$K$107,$AC$19*AC29,0,1,1)=1,$AE$20,""))</f>
        <v/>
      </c>
      <c r="P29" s="575"/>
      <c r="Q29" s="576"/>
      <c r="R29" s="577" t="str">
        <f ca="1">IF(OFFSET('2．団体調査シート'!$K$113,$AC$19*AC29,0,1,1)=0,$AD$20,IF(OFFSET('2．団体調査シート'!$K$113,$AC$19*AC29,0,1,1)=1,$AE$20,""))</f>
        <v/>
      </c>
      <c r="S29" s="575"/>
      <c r="T29" s="578"/>
      <c r="U29" s="563" t="str">
        <f ca="1">IF(OFFSET('2．団体調査シート'!$H$107,$AC$19*AC29,0,1,1)=2,$AF$20,IF(OFFSET('2．団体調査シート'!$H$107,$AC$19*AC29,0,1,1)=1,$AG$20,""))</f>
        <v/>
      </c>
      <c r="V29" s="564"/>
      <c r="W29" s="564"/>
      <c r="X29" s="564"/>
      <c r="Y29" s="564"/>
      <c r="Z29" s="564"/>
      <c r="AA29" s="565"/>
      <c r="AB29" s="27"/>
      <c r="AC29" s="26">
        <v>9</v>
      </c>
    </row>
    <row r="30" spans="1:33" ht="6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33" ht="18" hidden="1" customHeight="1"/>
    <row r="32" spans="1:33" ht="18" hidden="1" customHeight="1"/>
    <row r="33" ht="18" hidden="1" customHeight="1"/>
    <row r="34" ht="18" hidden="1" customHeight="1"/>
    <row r="35" ht="18" hidden="1" customHeight="1"/>
    <row r="36" ht="18" hidden="1" customHeight="1"/>
    <row r="37" ht="18" hidden="1" customHeight="1"/>
    <row r="38" ht="18" hidden="1" customHeight="1"/>
    <row r="39" ht="18" hidden="1" customHeight="1"/>
    <row r="40" ht="18" hidden="1" customHeight="1"/>
    <row r="41" ht="18" hidden="1" customHeight="1"/>
    <row r="42" ht="18" hidden="1" customHeight="1"/>
    <row r="43" ht="18" hidden="1" customHeight="1"/>
    <row r="44" ht="18" hidden="1" customHeight="1"/>
    <row r="45" ht="18" hidden="1" customHeight="1"/>
    <row r="46" ht="18" hidden="1" customHeight="1"/>
    <row r="47" ht="18" hidden="1" customHeight="1"/>
    <row r="48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  <row r="89" ht="18" hidden="1" customHeight="1"/>
    <row r="90" ht="18" hidden="1" customHeight="1"/>
    <row r="91" ht="18" hidden="1" customHeight="1"/>
    <row r="92" ht="18" hidden="1" customHeight="1"/>
    <row r="93" ht="18" hidden="1" customHeight="1"/>
    <row r="94" ht="18" hidden="1" customHeight="1"/>
    <row r="95" ht="18" hidden="1" customHeight="1"/>
    <row r="96" ht="18" hidden="1" customHeight="1"/>
    <row r="97" ht="18" hidden="1" customHeight="1"/>
    <row r="98" ht="18" hidden="1" customHeight="1"/>
    <row r="99" ht="18" hidden="1" customHeight="1"/>
    <row r="100" ht="18" hidden="1" customHeight="1"/>
    <row r="101" ht="18" hidden="1" customHeight="1"/>
    <row r="102" ht="18" hidden="1" customHeight="1"/>
    <row r="103" ht="18" hidden="1" customHeight="1"/>
    <row r="104" ht="18" hidden="1" customHeight="1"/>
    <row r="105" ht="18" hidden="1" customHeight="1"/>
    <row r="106" ht="18" hidden="1" customHeight="1"/>
    <row r="107" ht="18" hidden="1" customHeight="1"/>
    <row r="108" ht="18" hidden="1" customHeight="1"/>
  </sheetData>
  <sheetProtection password="C6B7" sheet="1" objects="1" scenarios="1" selectLockedCells="1"/>
  <mergeCells count="88">
    <mergeCell ref="O12:T12"/>
    <mergeCell ref="R10:T10"/>
    <mergeCell ref="U10:AA10"/>
    <mergeCell ref="C10:H10"/>
    <mergeCell ref="I10:Q10"/>
    <mergeCell ref="C11:AA11"/>
    <mergeCell ref="U29:AA29"/>
    <mergeCell ref="D28:H28"/>
    <mergeCell ref="I28:K28"/>
    <mergeCell ref="L28:N28"/>
    <mergeCell ref="O28:Q28"/>
    <mergeCell ref="R28:T28"/>
    <mergeCell ref="U28:AA28"/>
    <mergeCell ref="D29:H29"/>
    <mergeCell ref="I29:K29"/>
    <mergeCell ref="L29:N29"/>
    <mergeCell ref="O29:Q29"/>
    <mergeCell ref="R29:T29"/>
    <mergeCell ref="U27:AA27"/>
    <mergeCell ref="D26:H26"/>
    <mergeCell ref="I26:K26"/>
    <mergeCell ref="L26:N26"/>
    <mergeCell ref="O26:Q26"/>
    <mergeCell ref="R26:T26"/>
    <mergeCell ref="U26:AA26"/>
    <mergeCell ref="D27:H27"/>
    <mergeCell ref="I27:K27"/>
    <mergeCell ref="L27:N27"/>
    <mergeCell ref="O27:Q27"/>
    <mergeCell ref="R27:T27"/>
    <mergeCell ref="U21:AA21"/>
    <mergeCell ref="U23:AA23"/>
    <mergeCell ref="U22:AA22"/>
    <mergeCell ref="U25:AA25"/>
    <mergeCell ref="D24:H24"/>
    <mergeCell ref="I24:K24"/>
    <mergeCell ref="L24:N24"/>
    <mergeCell ref="O24:Q24"/>
    <mergeCell ref="R24:T24"/>
    <mergeCell ref="U24:AA24"/>
    <mergeCell ref="D25:H25"/>
    <mergeCell ref="I25:K25"/>
    <mergeCell ref="L25:N25"/>
    <mergeCell ref="O25:Q25"/>
    <mergeCell ref="R25:T25"/>
    <mergeCell ref="C9:Q9"/>
    <mergeCell ref="R9:T9"/>
    <mergeCell ref="U9:AA9"/>
    <mergeCell ref="D23:H23"/>
    <mergeCell ref="I23:K23"/>
    <mergeCell ref="L23:N23"/>
    <mergeCell ref="O23:Q23"/>
    <mergeCell ref="R23:T23"/>
    <mergeCell ref="D22:H22"/>
    <mergeCell ref="I22:K22"/>
    <mergeCell ref="L22:N22"/>
    <mergeCell ref="O22:Q22"/>
    <mergeCell ref="R22:T22"/>
    <mergeCell ref="L21:N21"/>
    <mergeCell ref="O21:Q21"/>
    <mergeCell ref="R21:T21"/>
    <mergeCell ref="B12:B29"/>
    <mergeCell ref="C12:C29"/>
    <mergeCell ref="D12:H19"/>
    <mergeCell ref="U12:AA19"/>
    <mergeCell ref="I13:K19"/>
    <mergeCell ref="L13:N19"/>
    <mergeCell ref="O13:Q19"/>
    <mergeCell ref="R13:T19"/>
    <mergeCell ref="D20:H20"/>
    <mergeCell ref="I20:K20"/>
    <mergeCell ref="L20:N20"/>
    <mergeCell ref="O20:Q20"/>
    <mergeCell ref="R20:T20"/>
    <mergeCell ref="U20:AA20"/>
    <mergeCell ref="D21:H21"/>
    <mergeCell ref="I21:K21"/>
    <mergeCell ref="F2:W3"/>
    <mergeCell ref="B5:Q5"/>
    <mergeCell ref="R5:T5"/>
    <mergeCell ref="U5:AA5"/>
    <mergeCell ref="B6:B8"/>
    <mergeCell ref="C6:H8"/>
    <mergeCell ref="I6:Q6"/>
    <mergeCell ref="R6:T8"/>
    <mergeCell ref="U6:AA8"/>
    <mergeCell ref="I7:Q7"/>
    <mergeCell ref="I8:Q8"/>
  </mergeCells>
  <phoneticPr fontId="1"/>
  <conditionalFormatting sqref="I20:T29 R6:T10">
    <cfRule type="cellIs" dxfId="21" priority="2" operator="equal">
      <formula>"不要"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4294967293" verticalDpi="4294967293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5" workbookViewId="0">
      <selection activeCell="A40" sqref="A40"/>
    </sheetView>
  </sheetViews>
  <sheetFormatPr defaultRowHeight="13.5"/>
  <cols>
    <col min="1" max="2" width="12.75" customWidth="1"/>
    <col min="3" max="3" width="15.5" customWidth="1"/>
    <col min="4" max="4" width="13.875" customWidth="1"/>
    <col min="5" max="5" width="8.5" customWidth="1"/>
    <col min="6" max="8" width="5.375" customWidth="1"/>
    <col min="12" max="13" width="5.625" customWidth="1"/>
  </cols>
  <sheetData>
    <row r="1" spans="1:13">
      <c r="A1" t="s">
        <v>532</v>
      </c>
    </row>
    <row r="2" spans="1:13">
      <c r="A2" s="315">
        <v>2018</v>
      </c>
      <c r="B2" t="s">
        <v>533</v>
      </c>
    </row>
    <row r="4" spans="1:13">
      <c r="A4" t="s">
        <v>18</v>
      </c>
      <c r="K4" t="s">
        <v>16</v>
      </c>
    </row>
    <row r="5" spans="1:13" s="4" customFormat="1" ht="54">
      <c r="A5" s="4" t="s">
        <v>4</v>
      </c>
      <c r="B5" s="4" t="s">
        <v>10</v>
      </c>
      <c r="C5" s="4" t="s">
        <v>13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K5" s="4" t="s">
        <v>0</v>
      </c>
      <c r="L5" s="4" t="s">
        <v>7</v>
      </c>
      <c r="M5" s="4" t="s">
        <v>15</v>
      </c>
    </row>
    <row r="6" spans="1:13">
      <c r="F6" t="str">
        <f>IF(出場団体一覧[[#This Row],[部門]]="","",VLOOKUP(出場団体一覧[[#This Row],[関東大会 編成]],スタッフ数上限[],2,FALSE))</f>
        <v/>
      </c>
      <c r="G6" t="str">
        <f>IF(出場団体一覧[[#This Row],[部門]]="","",VLOOKUP(出場団体一覧[[#This Row],[関東大会 編成]],スタッフ数上限[],3,FALSE))</f>
        <v/>
      </c>
      <c r="H6">
        <f>SUM(F6:G6)</f>
        <v>0</v>
      </c>
      <c r="K6" t="s">
        <v>1</v>
      </c>
      <c r="L6">
        <v>5</v>
      </c>
      <c r="M6">
        <v>5</v>
      </c>
    </row>
    <row r="7" spans="1:13">
      <c r="F7" t="str">
        <f>IF(出場団体一覧[[#This Row],[部門]]="","",VLOOKUP(出場団体一覧[[#This Row],[関東大会 編成]],スタッフ数上限[],2,FALSE))</f>
        <v/>
      </c>
      <c r="G7" t="str">
        <f>IF(出場団体一覧[[#This Row],[部門]]="","",VLOOKUP(出場団体一覧[[#This Row],[関東大会 編成]],スタッフ数上限[],3,FALSE))</f>
        <v/>
      </c>
      <c r="H7">
        <f t="shared" ref="H7:H23" si="0">SUM(F7:G7)</f>
        <v>0</v>
      </c>
      <c r="K7" t="s">
        <v>2</v>
      </c>
      <c r="L7">
        <v>5</v>
      </c>
      <c r="M7">
        <v>5</v>
      </c>
    </row>
    <row r="8" spans="1:13">
      <c r="F8" t="str">
        <f>IF(出場団体一覧[[#This Row],[部門]]="","",VLOOKUP(出場団体一覧[[#This Row],[関東大会 編成]],スタッフ数上限[],2,FALSE))</f>
        <v/>
      </c>
      <c r="G8" t="str">
        <f>IF(出場団体一覧[[#This Row],[部門]]="","",VLOOKUP(出場団体一覧[[#This Row],[関東大会 編成]],スタッフ数上限[],3,FALSE))</f>
        <v/>
      </c>
      <c r="H8">
        <f t="shared" si="0"/>
        <v>0</v>
      </c>
      <c r="K8" t="s">
        <v>3</v>
      </c>
      <c r="L8">
        <v>5</v>
      </c>
      <c r="M8">
        <v>5</v>
      </c>
    </row>
    <row r="9" spans="1:13">
      <c r="F9" t="str">
        <f>IF(出場団体一覧[[#This Row],[部門]]="","",VLOOKUP(出場団体一覧[[#This Row],[関東大会 編成]],スタッフ数上限[],2,FALSE))</f>
        <v/>
      </c>
      <c r="G9" t="str">
        <f>IF(出場団体一覧[[#This Row],[部門]]="","",VLOOKUP(出場団体一覧[[#This Row],[関東大会 編成]],スタッフ数上限[],3,FALSE))</f>
        <v/>
      </c>
      <c r="H9">
        <f t="shared" si="0"/>
        <v>0</v>
      </c>
      <c r="K9" t="s">
        <v>14</v>
      </c>
      <c r="L9">
        <v>5</v>
      </c>
      <c r="M9">
        <v>5</v>
      </c>
    </row>
    <row r="10" spans="1:13">
      <c r="F10" t="str">
        <f>IF(出場団体一覧[[#This Row],[部門]]="","",VLOOKUP(出場団体一覧[[#This Row],[関東大会 編成]],スタッフ数上限[],2,FALSE))</f>
        <v/>
      </c>
      <c r="G10" t="str">
        <f>IF(出場団体一覧[[#This Row],[部門]]="","",VLOOKUP(出場団体一覧[[#This Row],[関東大会 編成]],スタッフ数上限[],3,FALSE))</f>
        <v/>
      </c>
      <c r="H10">
        <f t="shared" si="0"/>
        <v>0</v>
      </c>
    </row>
    <row r="11" spans="1:13">
      <c r="F11" t="str">
        <f>IF(出場団体一覧[[#This Row],[部門]]="","",VLOOKUP(出場団体一覧[[#This Row],[関東大会 編成]],スタッフ数上限[],2,FALSE))</f>
        <v/>
      </c>
      <c r="G11" t="str">
        <f>IF(出場団体一覧[[#This Row],[部門]]="","",VLOOKUP(出場団体一覧[[#This Row],[関東大会 編成]],スタッフ数上限[],3,FALSE))</f>
        <v/>
      </c>
      <c r="H11">
        <f t="shared" si="0"/>
        <v>0</v>
      </c>
    </row>
    <row r="12" spans="1:13">
      <c r="F12" t="str">
        <f>IF(出場団体一覧[[#This Row],[部門]]="","",VLOOKUP(出場団体一覧[[#This Row],[関東大会 編成]],スタッフ数上限[],2,FALSE))</f>
        <v/>
      </c>
      <c r="G12" t="str">
        <f>IF(出場団体一覧[[#This Row],[部門]]="","",VLOOKUP(出場団体一覧[[#This Row],[関東大会 編成]],スタッフ数上限[],3,FALSE))</f>
        <v/>
      </c>
      <c r="H12">
        <f t="shared" si="0"/>
        <v>0</v>
      </c>
    </row>
    <row r="13" spans="1:13">
      <c r="F13" t="str">
        <f>IF(出場団体一覧[[#This Row],[部門]]="","",VLOOKUP(出場団体一覧[[#This Row],[関東大会 編成]],スタッフ数上限[],2,FALSE))</f>
        <v/>
      </c>
      <c r="G13" t="str">
        <f>IF(出場団体一覧[[#This Row],[部門]]="","",VLOOKUP(出場団体一覧[[#This Row],[関東大会 編成]],スタッフ数上限[],3,FALSE))</f>
        <v/>
      </c>
      <c r="H13">
        <f t="shared" si="0"/>
        <v>0</v>
      </c>
    </row>
    <row r="14" spans="1:13">
      <c r="F14" t="str">
        <f>IF(出場団体一覧[[#This Row],[部門]]="","",VLOOKUP(出場団体一覧[[#This Row],[関東大会 編成]],スタッフ数上限[],2,FALSE))</f>
        <v/>
      </c>
      <c r="G14" t="str">
        <f>IF(出場団体一覧[[#This Row],[部門]]="","",VLOOKUP(出場団体一覧[[#This Row],[関東大会 編成]],スタッフ数上限[],3,FALSE))</f>
        <v/>
      </c>
      <c r="H14">
        <f t="shared" si="0"/>
        <v>0</v>
      </c>
    </row>
    <row r="15" spans="1:13">
      <c r="F15" t="str">
        <f>IF(出場団体一覧[[#This Row],[部門]]="","",VLOOKUP(出場団体一覧[[#This Row],[関東大会 編成]],スタッフ数上限[],2,FALSE))</f>
        <v/>
      </c>
      <c r="G15" t="str">
        <f>IF(出場団体一覧[[#This Row],[部門]]="","",VLOOKUP(出場団体一覧[[#This Row],[関東大会 編成]],スタッフ数上限[],3,FALSE))</f>
        <v/>
      </c>
      <c r="H15">
        <f t="shared" si="0"/>
        <v>0</v>
      </c>
    </row>
    <row r="16" spans="1:13">
      <c r="F16" t="str">
        <f>IF(出場団体一覧[[#This Row],[部門]]="","",VLOOKUP(出場団体一覧[[#This Row],[関東大会 編成]],スタッフ数上限[],2,FALSE))</f>
        <v/>
      </c>
      <c r="G16" t="str">
        <f>IF(出場団体一覧[[#This Row],[部門]]="","",VLOOKUP(出場団体一覧[[#This Row],[関東大会 編成]],スタッフ数上限[],3,FALSE))</f>
        <v/>
      </c>
      <c r="H16">
        <f t="shared" si="0"/>
        <v>0</v>
      </c>
    </row>
    <row r="17" spans="1:11">
      <c r="F17" t="str">
        <f>IF(出場団体一覧[[#This Row],[部門]]="","",VLOOKUP(出場団体一覧[[#This Row],[関東大会 編成]],スタッフ数上限[],2,FALSE))</f>
        <v/>
      </c>
      <c r="G17" t="str">
        <f>IF(出場団体一覧[[#This Row],[部門]]="","",VLOOKUP(出場団体一覧[[#This Row],[関東大会 編成]],スタッフ数上限[],3,FALSE))</f>
        <v/>
      </c>
      <c r="H17">
        <f t="shared" si="0"/>
        <v>0</v>
      </c>
    </row>
    <row r="18" spans="1:11">
      <c r="F18" t="str">
        <f>IF(出場団体一覧[[#This Row],[部門]]="","",VLOOKUP(出場団体一覧[[#This Row],[関東大会 編成]],スタッフ数上限[],2,FALSE))</f>
        <v/>
      </c>
      <c r="G18" t="str">
        <f>IF(出場団体一覧[[#This Row],[部門]]="","",VLOOKUP(出場団体一覧[[#This Row],[関東大会 編成]],スタッフ数上限[],3,FALSE))</f>
        <v/>
      </c>
      <c r="H18">
        <f t="shared" si="0"/>
        <v>0</v>
      </c>
    </row>
    <row r="19" spans="1:11">
      <c r="F19" t="str">
        <f>IF(出場団体一覧[[#This Row],[部門]]="","",VLOOKUP(出場団体一覧[[#This Row],[関東大会 編成]],スタッフ数上限[],2,FALSE))</f>
        <v/>
      </c>
      <c r="G19" t="str">
        <f>IF(出場団体一覧[[#This Row],[部門]]="","",VLOOKUP(出場団体一覧[[#This Row],[関東大会 編成]],スタッフ数上限[],3,FALSE))</f>
        <v/>
      </c>
      <c r="H19">
        <f t="shared" si="0"/>
        <v>0</v>
      </c>
    </row>
    <row r="20" spans="1:11">
      <c r="F20" t="str">
        <f>IF(出場団体一覧[[#This Row],[部門]]="","",VLOOKUP(出場団体一覧[[#This Row],[関東大会 編成]],スタッフ数上限[],2,FALSE))</f>
        <v/>
      </c>
      <c r="G20" t="str">
        <f>IF(出場団体一覧[[#This Row],[部門]]="","",VLOOKUP(出場団体一覧[[#This Row],[関東大会 編成]],スタッフ数上限[],3,FALSE))</f>
        <v/>
      </c>
      <c r="H20">
        <f t="shared" si="0"/>
        <v>0</v>
      </c>
    </row>
    <row r="21" spans="1:11">
      <c r="F21" t="str">
        <f>IF(出場団体一覧[[#This Row],[部門]]="","",VLOOKUP(出場団体一覧[[#This Row],[関東大会 編成]],スタッフ数上限[],2,FALSE))</f>
        <v/>
      </c>
      <c r="G21" t="str">
        <f>IF(出場団体一覧[[#This Row],[部門]]="","",VLOOKUP(出場団体一覧[[#This Row],[関東大会 編成]],スタッフ数上限[],3,FALSE))</f>
        <v/>
      </c>
      <c r="H21">
        <f t="shared" si="0"/>
        <v>0</v>
      </c>
    </row>
    <row r="22" spans="1:11">
      <c r="F22" t="str">
        <f>IF(出場団体一覧[[#This Row],[部門]]="","",VLOOKUP(出場団体一覧[[#This Row],[関東大会 編成]],スタッフ数上限[],2,FALSE))</f>
        <v/>
      </c>
      <c r="G22" t="str">
        <f>IF(出場団体一覧[[#This Row],[部門]]="","",VLOOKUP(出場団体一覧[[#This Row],[関東大会 編成]],スタッフ数上限[],3,FALSE))</f>
        <v/>
      </c>
      <c r="H22">
        <f t="shared" ref="H22" si="1">SUM(F22:G22)</f>
        <v>0</v>
      </c>
    </row>
    <row r="23" spans="1:11">
      <c r="F23" t="str">
        <f>IF(出場団体一覧[[#This Row],[部門]]="","",VLOOKUP(出場団体一覧[[#This Row],[関東大会 編成]],スタッフ数上限[],2,FALSE))</f>
        <v/>
      </c>
      <c r="G23" t="str">
        <f>IF(出場団体一覧[[#This Row],[部門]]="","",VLOOKUP(出場団体一覧[[#This Row],[関東大会 編成]],スタッフ数上限[],3,FALSE))</f>
        <v/>
      </c>
      <c r="H23">
        <f t="shared" si="0"/>
        <v>0</v>
      </c>
    </row>
    <row r="24" spans="1:11">
      <c r="F24" t="str">
        <f>IF(出場団体一覧[[#This Row],[部門]]="","",VLOOKUP(出場団体一覧[[#This Row],[関東大会 編成]],スタッフ数上限[],2,FALSE))</f>
        <v/>
      </c>
      <c r="G24" t="str">
        <f>IF(出場団体一覧[[#This Row],[部門]]="","",VLOOKUP(出場団体一覧[[#This Row],[関東大会 編成]],スタッフ数上限[],3,FALSE))</f>
        <v/>
      </c>
      <c r="H24">
        <f t="shared" ref="H24" si="2">SUM(F24:G24)</f>
        <v>0</v>
      </c>
    </row>
    <row r="25" spans="1:11">
      <c r="F25" t="str">
        <f>IF(出場団体一覧[[#This Row],[部門]]="","",VLOOKUP(出場団体一覧[[#This Row],[関東大会 編成]],スタッフ数上限[],2,FALSE))</f>
        <v/>
      </c>
      <c r="G25" t="str">
        <f>IF(出場団体一覧[[#This Row],[部門]]="","",VLOOKUP(出場団体一覧[[#This Row],[関東大会 編成]],スタッフ数上限[],3,FALSE))</f>
        <v/>
      </c>
      <c r="H25">
        <f t="shared" ref="H25" si="3">SUM(F25:G25)</f>
        <v>0</v>
      </c>
    </row>
    <row r="27" spans="1:11">
      <c r="A27" t="s">
        <v>92</v>
      </c>
      <c r="B27" t="s">
        <v>69</v>
      </c>
      <c r="C27" t="s">
        <v>28</v>
      </c>
      <c r="D27" t="s">
        <v>17</v>
      </c>
      <c r="E27" t="s">
        <v>29</v>
      </c>
      <c r="F27" t="s">
        <v>30</v>
      </c>
      <c r="G27" t="s">
        <v>84</v>
      </c>
      <c r="H27" t="s">
        <v>154</v>
      </c>
      <c r="I27" t="s">
        <v>172</v>
      </c>
      <c r="J27" s="247" t="s">
        <v>467</v>
      </c>
      <c r="K27" t="s">
        <v>551</v>
      </c>
    </row>
    <row r="28" spans="1:11">
      <c r="A28" s="264" t="s">
        <v>93</v>
      </c>
      <c r="B28" s="264" t="s">
        <v>482</v>
      </c>
      <c r="C28" s="264" t="s">
        <v>19</v>
      </c>
      <c r="D28" s="264" t="s">
        <v>20</v>
      </c>
      <c r="E28" s="264" t="s">
        <v>166</v>
      </c>
      <c r="F28" s="264" t="s">
        <v>21</v>
      </c>
      <c r="G28" s="264" t="s">
        <v>83</v>
      </c>
      <c r="H28" s="264" t="s">
        <v>550</v>
      </c>
      <c r="I28" s="264" t="s">
        <v>173</v>
      </c>
      <c r="J28" s="265" t="s">
        <v>498</v>
      </c>
      <c r="K28" s="264" t="s">
        <v>552</v>
      </c>
    </row>
    <row r="29" spans="1:11">
      <c r="A29" s="264" t="s">
        <v>94</v>
      </c>
      <c r="B29" s="264" t="s">
        <v>68</v>
      </c>
      <c r="C29" s="264" t="s">
        <v>22</v>
      </c>
      <c r="D29" s="264" t="s">
        <v>23</v>
      </c>
      <c r="E29" s="264" t="s">
        <v>70</v>
      </c>
      <c r="F29" s="264" t="s">
        <v>24</v>
      </c>
      <c r="G29" s="264" t="s">
        <v>97</v>
      </c>
      <c r="H29" s="264" t="s">
        <v>155</v>
      </c>
      <c r="I29" s="264" t="s">
        <v>174</v>
      </c>
      <c r="J29" s="265"/>
      <c r="K29" s="264" t="s">
        <v>553</v>
      </c>
    </row>
    <row r="30" spans="1:11">
      <c r="A30" s="264" t="s">
        <v>25</v>
      </c>
      <c r="B30" s="264" t="s">
        <v>25</v>
      </c>
      <c r="C30" s="264" t="s">
        <v>25</v>
      </c>
      <c r="D30" s="264" t="s">
        <v>26</v>
      </c>
      <c r="E30" s="264" t="s">
        <v>27</v>
      </c>
      <c r="F30" s="264" t="s">
        <v>25</v>
      </c>
      <c r="G30" s="264" t="s">
        <v>25</v>
      </c>
      <c r="H30" s="264" t="s">
        <v>25</v>
      </c>
      <c r="I30" s="264" t="s">
        <v>25</v>
      </c>
      <c r="J30" s="264"/>
      <c r="K30" s="264" t="s">
        <v>554</v>
      </c>
    </row>
    <row r="31" spans="1:11">
      <c r="A31" s="264"/>
      <c r="B31" s="264"/>
      <c r="C31" s="264"/>
      <c r="D31" s="264" t="s">
        <v>71</v>
      </c>
      <c r="E31" s="264" t="s">
        <v>25</v>
      </c>
      <c r="F31" s="264"/>
      <c r="G31" s="264"/>
      <c r="H31" s="264"/>
      <c r="I31" s="264"/>
      <c r="J31" s="264"/>
      <c r="K31" s="264" t="s">
        <v>555</v>
      </c>
    </row>
    <row r="32" spans="1:11">
      <c r="A32" s="264"/>
      <c r="B32" s="264"/>
      <c r="C32" s="264"/>
      <c r="D32" s="264" t="s">
        <v>25</v>
      </c>
      <c r="E32" s="264"/>
      <c r="F32" s="264"/>
      <c r="G32" s="264"/>
      <c r="H32" s="264"/>
      <c r="I32" s="264"/>
      <c r="J32" s="265"/>
      <c r="K32" s="264" t="s">
        <v>71</v>
      </c>
    </row>
    <row r="33" spans="1:11">
      <c r="A33" s="264"/>
      <c r="B33" s="264"/>
      <c r="C33" s="264"/>
      <c r="D33" s="264"/>
      <c r="E33" s="264"/>
      <c r="F33" s="264"/>
      <c r="G33" s="264"/>
      <c r="H33" s="264"/>
      <c r="I33" s="264"/>
      <c r="J33" s="346"/>
      <c r="K33" s="264" t="s">
        <v>25</v>
      </c>
    </row>
    <row r="34" spans="1:11">
      <c r="A34" s="264"/>
      <c r="B34" s="264"/>
      <c r="C34" s="264"/>
      <c r="D34" s="264"/>
      <c r="E34" s="264"/>
      <c r="F34" s="264"/>
      <c r="G34" s="264"/>
      <c r="H34" s="264"/>
      <c r="I34" s="264"/>
      <c r="J34" s="346"/>
      <c r="K34" s="264"/>
    </row>
    <row r="35" spans="1:11">
      <c r="A35" t="s">
        <v>467</v>
      </c>
      <c r="B35" t="s">
        <v>476</v>
      </c>
    </row>
    <row r="36" spans="1:11">
      <c r="A36" t="s">
        <v>477</v>
      </c>
      <c r="B36">
        <v>0</v>
      </c>
    </row>
    <row r="37" spans="1:11">
      <c r="A37" t="str">
        <f t="shared" ref="A37:A39" si="4">J28</f>
        <v>マーチングバンド部門</v>
      </c>
      <c r="B37">
        <v>0</v>
      </c>
    </row>
    <row r="38" spans="1:11">
      <c r="A38">
        <f t="shared" si="4"/>
        <v>0</v>
      </c>
      <c r="B38">
        <v>0</v>
      </c>
    </row>
    <row r="39" spans="1:11">
      <c r="A39">
        <f t="shared" si="4"/>
        <v>0</v>
      </c>
      <c r="B39">
        <v>0</v>
      </c>
    </row>
  </sheetData>
  <sheetProtection selectLockedCells="1"/>
  <phoneticPr fontId="1"/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61"/>
  <sheetViews>
    <sheetView workbookViewId="0">
      <selection activeCell="A2" sqref="A2"/>
    </sheetView>
  </sheetViews>
  <sheetFormatPr defaultRowHeight="13.5"/>
  <cols>
    <col min="1" max="13" width="9" style="1"/>
    <col min="14" max="14" width="9.5" style="1" bestFit="1" customWidth="1"/>
    <col min="15" max="16384" width="9" style="1"/>
  </cols>
  <sheetData>
    <row r="1" spans="1:219">
      <c r="A1" s="1" t="s">
        <v>177</v>
      </c>
      <c r="B1" s="1" t="s">
        <v>10</v>
      </c>
      <c r="C1" s="1" t="s">
        <v>178</v>
      </c>
      <c r="D1" s="1" t="s">
        <v>179</v>
      </c>
      <c r="E1" s="1" t="s">
        <v>13</v>
      </c>
      <c r="F1" s="1" t="s">
        <v>551</v>
      </c>
      <c r="G1" s="1" t="s">
        <v>556</v>
      </c>
      <c r="H1" s="1" t="s">
        <v>180</v>
      </c>
      <c r="I1" s="1" t="s">
        <v>507</v>
      </c>
      <c r="J1" s="1" t="s">
        <v>508</v>
      </c>
      <c r="K1" s="1" t="s">
        <v>509</v>
      </c>
      <c r="L1" s="1" t="s">
        <v>510</v>
      </c>
      <c r="M1" s="1" t="s">
        <v>181</v>
      </c>
      <c r="N1" s="1" t="s">
        <v>182</v>
      </c>
      <c r="O1" s="1" t="s">
        <v>183</v>
      </c>
      <c r="P1" s="1" t="s">
        <v>184</v>
      </c>
      <c r="Q1" s="1" t="s">
        <v>185</v>
      </c>
      <c r="R1" s="1" t="s">
        <v>186</v>
      </c>
      <c r="S1" s="1" t="s">
        <v>187</v>
      </c>
      <c r="T1" s="1" t="s">
        <v>188</v>
      </c>
      <c r="U1" s="1" t="s">
        <v>189</v>
      </c>
      <c r="V1" s="1" t="s">
        <v>190</v>
      </c>
      <c r="W1" s="1" t="s">
        <v>191</v>
      </c>
      <c r="X1" s="1" t="s">
        <v>192</v>
      </c>
      <c r="Y1" s="1" t="s">
        <v>193</v>
      </c>
      <c r="Z1" s="1" t="s">
        <v>194</v>
      </c>
      <c r="AA1" s="1" t="s">
        <v>195</v>
      </c>
      <c r="AB1" s="1" t="s">
        <v>196</v>
      </c>
      <c r="AC1" s="1" t="s">
        <v>365</v>
      </c>
      <c r="AD1" s="1" t="s">
        <v>366</v>
      </c>
      <c r="AE1" s="1" t="s">
        <v>197</v>
      </c>
      <c r="AF1" s="1" t="s">
        <v>198</v>
      </c>
      <c r="AG1" s="1" t="s">
        <v>199</v>
      </c>
      <c r="AH1" s="1" t="s">
        <v>200</v>
      </c>
      <c r="AI1" s="1" t="s">
        <v>201</v>
      </c>
      <c r="AJ1" s="1" t="s">
        <v>202</v>
      </c>
      <c r="AK1" s="1" t="s">
        <v>203</v>
      </c>
      <c r="AL1" s="1" t="s">
        <v>204</v>
      </c>
      <c r="AM1" s="1" t="s">
        <v>205</v>
      </c>
      <c r="AN1" s="1" t="s">
        <v>206</v>
      </c>
      <c r="AO1" s="1" t="s">
        <v>207</v>
      </c>
      <c r="AP1" s="1" t="s">
        <v>208</v>
      </c>
      <c r="AQ1" s="1" t="s">
        <v>209</v>
      </c>
      <c r="AR1" s="1" t="s">
        <v>210</v>
      </c>
      <c r="AS1" s="1" t="s">
        <v>211</v>
      </c>
      <c r="AT1" s="1" t="s">
        <v>212</v>
      </c>
      <c r="AU1" s="1" t="s">
        <v>213</v>
      </c>
      <c r="AV1" s="1" t="s">
        <v>214</v>
      </c>
      <c r="AW1" s="1" t="s">
        <v>215</v>
      </c>
      <c r="AX1" s="1" t="s">
        <v>216</v>
      </c>
      <c r="AY1" s="1" t="s">
        <v>217</v>
      </c>
      <c r="AZ1" s="1" t="s">
        <v>218</v>
      </c>
      <c r="BA1" s="1" t="s">
        <v>219</v>
      </c>
      <c r="BB1" s="1" t="s">
        <v>220</v>
      </c>
      <c r="BC1" s="1" t="s">
        <v>221</v>
      </c>
      <c r="BD1" s="1" t="s">
        <v>222</v>
      </c>
      <c r="BE1" s="1" t="s">
        <v>223</v>
      </c>
      <c r="BF1" s="1" t="s">
        <v>224</v>
      </c>
      <c r="BG1" s="1" t="s">
        <v>225</v>
      </c>
      <c r="BH1" s="1" t="s">
        <v>226</v>
      </c>
      <c r="BI1" s="1" t="s">
        <v>227</v>
      </c>
      <c r="BJ1" s="1" t="s">
        <v>228</v>
      </c>
      <c r="BK1" s="1" t="s">
        <v>229</v>
      </c>
      <c r="BL1" s="1" t="s">
        <v>230</v>
      </c>
      <c r="BM1" s="1" t="s">
        <v>231</v>
      </c>
      <c r="BN1" s="1" t="s">
        <v>232</v>
      </c>
      <c r="BO1" s="1" t="s">
        <v>233</v>
      </c>
      <c r="BP1" s="1" t="s">
        <v>234</v>
      </c>
      <c r="BQ1" s="1" t="s">
        <v>235</v>
      </c>
      <c r="BR1" s="1" t="s">
        <v>236</v>
      </c>
      <c r="BS1" s="1" t="s">
        <v>99</v>
      </c>
      <c r="BT1" s="1" t="s">
        <v>237</v>
      </c>
      <c r="BU1" s="1" t="s">
        <v>238</v>
      </c>
      <c r="BV1" s="1" t="s">
        <v>239</v>
      </c>
      <c r="BW1" s="1" t="s">
        <v>240</v>
      </c>
      <c r="BX1" s="1" t="s">
        <v>241</v>
      </c>
      <c r="BY1" s="1" t="s">
        <v>242</v>
      </c>
      <c r="BZ1" s="1" t="s">
        <v>243</v>
      </c>
      <c r="CA1" s="1" t="s">
        <v>244</v>
      </c>
      <c r="CB1" s="1" t="s">
        <v>245</v>
      </c>
      <c r="CC1" s="1" t="s">
        <v>246</v>
      </c>
      <c r="CD1" s="1" t="s">
        <v>247</v>
      </c>
      <c r="CE1" s="1" t="s">
        <v>248</v>
      </c>
      <c r="CF1" s="1" t="s">
        <v>249</v>
      </c>
      <c r="CG1" s="1" t="s">
        <v>250</v>
      </c>
      <c r="CH1" s="1" t="s">
        <v>251</v>
      </c>
      <c r="CI1" s="1" t="s">
        <v>252</v>
      </c>
      <c r="CJ1" s="1" t="s">
        <v>253</v>
      </c>
      <c r="CK1" s="1" t="s">
        <v>254</v>
      </c>
      <c r="CL1" s="1" t="s">
        <v>255</v>
      </c>
      <c r="CM1" s="1" t="s">
        <v>256</v>
      </c>
      <c r="CN1" s="1" t="s">
        <v>257</v>
      </c>
      <c r="CO1" s="1" t="s">
        <v>258</v>
      </c>
      <c r="CP1" s="1" t="s">
        <v>259</v>
      </c>
      <c r="CQ1" s="1" t="s">
        <v>260</v>
      </c>
      <c r="CR1" s="1" t="s">
        <v>263</v>
      </c>
      <c r="CS1" s="1" t="s">
        <v>264</v>
      </c>
      <c r="CT1" s="1" t="s">
        <v>265</v>
      </c>
      <c r="CU1" s="1" t="s">
        <v>266</v>
      </c>
      <c r="CV1" s="1" t="s">
        <v>267</v>
      </c>
      <c r="CW1" s="1" t="s">
        <v>268</v>
      </c>
      <c r="CX1" s="1" t="s">
        <v>269</v>
      </c>
      <c r="CY1" s="1" t="s">
        <v>270</v>
      </c>
      <c r="CZ1" s="1" t="s">
        <v>271</v>
      </c>
      <c r="DA1" s="1" t="s">
        <v>272</v>
      </c>
      <c r="DB1" s="1" t="s">
        <v>273</v>
      </c>
      <c r="DC1" s="1" t="s">
        <v>274</v>
      </c>
      <c r="DD1" s="1" t="s">
        <v>275</v>
      </c>
      <c r="DE1" s="1" t="s">
        <v>276</v>
      </c>
      <c r="DF1" s="1" t="s">
        <v>277</v>
      </c>
      <c r="DG1" s="1" t="s">
        <v>278</v>
      </c>
      <c r="DH1" s="1" t="s">
        <v>279</v>
      </c>
      <c r="DI1" s="1" t="s">
        <v>280</v>
      </c>
      <c r="DJ1" s="1" t="s">
        <v>281</v>
      </c>
      <c r="DK1" s="1" t="s">
        <v>282</v>
      </c>
      <c r="DL1" s="1" t="s">
        <v>283</v>
      </c>
      <c r="DM1" s="1" t="s">
        <v>284</v>
      </c>
      <c r="DN1" s="1" t="s">
        <v>285</v>
      </c>
      <c r="DO1" s="1" t="s">
        <v>286</v>
      </c>
      <c r="DP1" s="1" t="s">
        <v>287</v>
      </c>
      <c r="DQ1" s="1" t="s">
        <v>288</v>
      </c>
      <c r="DR1" s="1" t="s">
        <v>289</v>
      </c>
      <c r="DS1" s="1" t="s">
        <v>290</v>
      </c>
      <c r="DT1" s="1" t="s">
        <v>291</v>
      </c>
      <c r="DU1" s="1" t="s">
        <v>292</v>
      </c>
      <c r="DV1" s="1" t="s">
        <v>293</v>
      </c>
      <c r="DW1" s="1" t="s">
        <v>294</v>
      </c>
      <c r="DX1" s="1" t="s">
        <v>295</v>
      </c>
      <c r="DY1" s="1" t="s">
        <v>296</v>
      </c>
      <c r="DZ1" s="1" t="s">
        <v>297</v>
      </c>
      <c r="EA1" s="1" t="s">
        <v>298</v>
      </c>
      <c r="EB1" s="1" t="s">
        <v>299</v>
      </c>
      <c r="EC1" s="1" t="s">
        <v>300</v>
      </c>
      <c r="ED1" s="1" t="s">
        <v>301</v>
      </c>
      <c r="EE1" s="1" t="s">
        <v>302</v>
      </c>
      <c r="EF1" s="1" t="s">
        <v>303</v>
      </c>
      <c r="EG1" s="1" t="s">
        <v>304</v>
      </c>
      <c r="EH1" s="1" t="s">
        <v>305</v>
      </c>
      <c r="EI1" s="1" t="s">
        <v>306</v>
      </c>
      <c r="EJ1" s="1" t="s">
        <v>307</v>
      </c>
      <c r="EK1" s="1" t="s">
        <v>308</v>
      </c>
      <c r="EL1" s="1" t="s">
        <v>309</v>
      </c>
      <c r="EM1" s="1" t="s">
        <v>310</v>
      </c>
      <c r="EN1" s="1" t="s">
        <v>311</v>
      </c>
      <c r="EO1" s="1" t="s">
        <v>312</v>
      </c>
      <c r="EP1" s="1" t="s">
        <v>313</v>
      </c>
      <c r="EQ1" s="1" t="s">
        <v>314</v>
      </c>
      <c r="ER1" s="1" t="s">
        <v>315</v>
      </c>
      <c r="ES1" s="1" t="s">
        <v>316</v>
      </c>
      <c r="ET1" s="1" t="s">
        <v>317</v>
      </c>
      <c r="EU1" s="1" t="s">
        <v>318</v>
      </c>
      <c r="EV1" s="1" t="s">
        <v>319</v>
      </c>
      <c r="EW1" s="1" t="s">
        <v>320</v>
      </c>
      <c r="EX1" s="1" t="s">
        <v>321</v>
      </c>
      <c r="EY1" s="1" t="s">
        <v>322</v>
      </c>
      <c r="EZ1" s="1" t="s">
        <v>323</v>
      </c>
      <c r="FA1" s="1" t="s">
        <v>324</v>
      </c>
      <c r="FB1" s="1" t="s">
        <v>325</v>
      </c>
      <c r="FC1" s="1" t="s">
        <v>326</v>
      </c>
      <c r="FD1" s="1" t="s">
        <v>327</v>
      </c>
      <c r="FE1" s="1" t="s">
        <v>328</v>
      </c>
      <c r="FF1" s="1" t="s">
        <v>329</v>
      </c>
      <c r="FG1" s="1" t="s">
        <v>330</v>
      </c>
      <c r="FH1" s="1" t="s">
        <v>331</v>
      </c>
      <c r="FI1" s="1" t="s">
        <v>332</v>
      </c>
      <c r="FJ1" s="1" t="s">
        <v>333</v>
      </c>
      <c r="FK1" s="1" t="s">
        <v>334</v>
      </c>
      <c r="FL1" s="1" t="s">
        <v>335</v>
      </c>
      <c r="FM1" s="1" t="s">
        <v>336</v>
      </c>
      <c r="FN1" s="1" t="s">
        <v>337</v>
      </c>
      <c r="FO1" s="1" t="s">
        <v>338</v>
      </c>
      <c r="FP1" s="1" t="s">
        <v>339</v>
      </c>
      <c r="FQ1" s="1" t="s">
        <v>340</v>
      </c>
      <c r="FR1" s="1" t="s">
        <v>341</v>
      </c>
      <c r="FS1" s="1" t="s">
        <v>342</v>
      </c>
      <c r="FT1" s="1" t="s">
        <v>343</v>
      </c>
      <c r="FU1" s="1" t="s">
        <v>344</v>
      </c>
      <c r="FV1" s="1" t="s">
        <v>345</v>
      </c>
      <c r="FW1" s="1" t="s">
        <v>346</v>
      </c>
      <c r="FX1" s="1" t="s">
        <v>347</v>
      </c>
      <c r="FY1" s="1" t="s">
        <v>348</v>
      </c>
      <c r="FZ1" s="1" t="s">
        <v>349</v>
      </c>
      <c r="GA1" s="1" t="s">
        <v>350</v>
      </c>
      <c r="GB1" s="1" t="s">
        <v>351</v>
      </c>
      <c r="GC1" s="1" t="s">
        <v>352</v>
      </c>
      <c r="GD1" s="1" t="s">
        <v>353</v>
      </c>
      <c r="GE1" s="1" t="s">
        <v>354</v>
      </c>
      <c r="GF1" s="1" t="s">
        <v>355</v>
      </c>
      <c r="GG1" s="1" t="s">
        <v>356</v>
      </c>
      <c r="GH1" s="1" t="s">
        <v>357</v>
      </c>
      <c r="GI1" s="1" t="s">
        <v>358</v>
      </c>
      <c r="GJ1" s="1" t="s">
        <v>359</v>
      </c>
      <c r="GK1" s="1" t="s">
        <v>360</v>
      </c>
      <c r="GL1" s="1" t="s">
        <v>361</v>
      </c>
      <c r="GM1" s="1" t="s">
        <v>362</v>
      </c>
      <c r="GN1" s="1" t="s">
        <v>511</v>
      </c>
      <c r="GO1" s="1" t="s">
        <v>512</v>
      </c>
      <c r="GP1" s="1" t="s">
        <v>513</v>
      </c>
      <c r="GQ1" s="1" t="s">
        <v>514</v>
      </c>
      <c r="GR1" s="1" t="s">
        <v>515</v>
      </c>
      <c r="GS1" s="1" t="s">
        <v>516</v>
      </c>
      <c r="GT1" s="1" t="s">
        <v>517</v>
      </c>
      <c r="GU1" s="1" t="s">
        <v>518</v>
      </c>
      <c r="GV1" s="1" t="s">
        <v>519</v>
      </c>
      <c r="GW1" s="1" t="s">
        <v>520</v>
      </c>
      <c r="GX1" s="1" t="s">
        <v>521</v>
      </c>
      <c r="GY1" s="1" t="s">
        <v>522</v>
      </c>
      <c r="GZ1" s="1" t="s">
        <v>523</v>
      </c>
      <c r="HA1" s="1" t="s">
        <v>524</v>
      </c>
      <c r="HB1" s="1" t="s">
        <v>525</v>
      </c>
      <c r="HC1" s="1" t="s">
        <v>526</v>
      </c>
      <c r="HD1" s="1" t="s">
        <v>527</v>
      </c>
      <c r="HE1" s="1" t="s">
        <v>528</v>
      </c>
      <c r="HF1" s="1" t="s">
        <v>529</v>
      </c>
      <c r="HG1" s="1" t="s">
        <v>530</v>
      </c>
      <c r="HH1" s="1" t="s">
        <v>531</v>
      </c>
    </row>
    <row r="2" spans="1:219">
      <c r="A2" s="131" t="str">
        <f>IF('2．団体調査シート'!D2="","",'2．団体調査シート'!D2)</f>
        <v/>
      </c>
      <c r="B2" s="131" t="str">
        <f>IF('2．団体調査シート'!D3="","",'2．団体調査シート'!D3)</f>
        <v/>
      </c>
      <c r="C2" s="131" t="str">
        <f>IF('2．団体調査シート'!D4="","",'2．団体調査シート'!D4)</f>
        <v/>
      </c>
      <c r="D2" s="131" t="str">
        <f>IF('2．団体調査シート'!D5="","",'2．団体調査シート'!D5)</f>
        <v/>
      </c>
      <c r="E2" s="131" t="str">
        <f>IF(OR('2．団体調査シート'!D6="",'2．団体調査シート'!D6='2．団体調査シート'!$H$1),"",'2．団体調査シート'!D6)</f>
        <v>マーチングバンド部門</v>
      </c>
      <c r="F2" s="131" t="str">
        <f>IF(OR('2．団体調査シート'!H7="",'2．団体調査シート'!H7=0),"",'2．団体調査シート'!D7)</f>
        <v/>
      </c>
      <c r="G2" s="131" t="str">
        <f>IF(OR('2．団体調査シート'!H7&lt;&gt;1,'2．団体調査シート'!D8=""),"",'2．団体調査シート'!D8)</f>
        <v/>
      </c>
      <c r="H2" s="131">
        <f>'2．団体調査シート'!D9</f>
        <v>0</v>
      </c>
      <c r="I2" s="131">
        <f>'2．団体調査シート'!D10</f>
        <v>0</v>
      </c>
      <c r="J2" s="131" t="str">
        <f>IF('2．団体調査シート'!D11="","",'2．団体調査シート'!D11)</f>
        <v/>
      </c>
      <c r="K2" s="131" t="str">
        <f>IF('2．団体調査シート'!D12="","",'2．団体調査シート'!D12)</f>
        <v/>
      </c>
      <c r="L2" s="131" t="str">
        <f>IF('2．団体調査シート'!D13="","",'2．団体調査シート'!D13)</f>
        <v/>
      </c>
      <c r="M2" s="131" t="str">
        <f>IF('2．団体調査シート'!D16="","",'2．団体調査シート'!D16)</f>
        <v/>
      </c>
      <c r="N2" s="131" t="str">
        <f>IF('2．団体調査シート'!D17="","",'2．団体調査シート'!D17)</f>
        <v/>
      </c>
      <c r="O2" s="131" t="str">
        <f>IF(OR('2．団体調査シート'!D18="",'2．団体調査シート'!D18='2．団体調査シート'!$H$1),"",'2．団体調査シート'!D18)</f>
        <v/>
      </c>
      <c r="P2" s="131" t="str">
        <f>IF('2．団体調査シート'!D19="","",'2．団体調査シート'!D19)</f>
        <v/>
      </c>
      <c r="Q2" s="131" t="str">
        <f>IF('2．団体調査シート'!D20="","",DBCS('2．団体調査シート'!D20))</f>
        <v/>
      </c>
      <c r="R2" s="132" t="str">
        <f>IF('2．団体調査シート'!D21="","",SUBSTITUTE(SUBSTITUTE(SUBSTITUTE(SUBSTITUTE(ASC('2．団体調査シート'!D21),"-",""),"―",""),"ｰ",""),"〒","")*1)</f>
        <v/>
      </c>
      <c r="S2" s="131" t="str">
        <f>IF('2．団体調査シート'!D22="","",'2．団体調査シート'!D22)</f>
        <v/>
      </c>
      <c r="T2" s="131" t="str">
        <f>IF('2．団体調査シート'!D23="","",'2．団体調査シート'!D23)</f>
        <v/>
      </c>
      <c r="U2" s="131" t="str">
        <f>IF('2．団体調査シート'!D24="","",SUBSTITUTE(SUBSTITUTE(ASC('2．団体調査シート'!D24),"―","-"),"ｰ","-"))</f>
        <v/>
      </c>
      <c r="V2" s="131" t="str">
        <f>IF('2．団体調査シート'!D25="","",SUBSTITUTE(SUBSTITUTE(ASC('2．団体調査シート'!D25),"―","-"),"ｰ","-"))</f>
        <v/>
      </c>
      <c r="W2" s="131" t="str">
        <f>IF('2．団体調査シート'!D26&lt;&gt;"", SUBSTITUTE(SUBSTITUTE(ASC('2．団体調査シート'!D26),"―","-"),"ｰ","-"),IF(AND('2．団体調査シート'!D26="",OR(LEFT(U2,3)="090",LEFT(U2,3)="080",LEFT(U2,3)="070")),U2,""))</f>
        <v/>
      </c>
      <c r="X2" s="131" t="str">
        <f>IF('2．団体調査シート'!D27="","",SUBSTITUTE(SUBSTITUTE(ASC('2．団体調査シート'!D27),"―","-"),"ｰ","-"))</f>
        <v/>
      </c>
      <c r="Y2" s="131" t="str">
        <f>IF('2．団体調査シート'!H31=0,"",'2．団体調査シート'!B31)</f>
        <v/>
      </c>
      <c r="Z2" s="131" t="str">
        <f>IF(AND('2．団体調査シート'!H31=2,P2&lt;&gt;""),P2,IF(AND('2．団体調査シート'!H31=1,'2．団体調査シート'!D32&lt;&gt;""),'2．団体調査シート'!D32,""))</f>
        <v/>
      </c>
      <c r="AA2" s="131" t="str">
        <f>IF(AND('2．団体調査シート'!H31=2,Q2&lt;&gt;""),Q2,IF(AND('2．団体調査シート'!H31=1,'2．団体調査シート'!D33&lt;&gt;""),DBCS('2．団体調査シート'!D33),""))</f>
        <v/>
      </c>
      <c r="AB2" s="131" t="str">
        <f>IF(AND('2．団体調査シート'!H31=2,W2&lt;&gt;"",OR('2．団体調査シート'!D26&lt;&gt;"",'2．団体調査シート'!D34="")),W2,IF(AND('2．団体調査シート'!H31&lt;&gt;0,'2．団体調査シート'!D34&lt;&gt;""),SUBSTITUTE(SUBSTITUTE(ASC('2．団体調査シート'!D34),"―","-"),"ｰ","-"),""))</f>
        <v/>
      </c>
      <c r="AC2" s="131" t="str">
        <f>IF(OR('2．団体調査シート'!D41="",'2．団体調査シート'!D41=0),"",ASC('2．団体調査シート'!D41)*1)</f>
        <v/>
      </c>
      <c r="AD2" s="131" t="str">
        <f>IF(OR('2．団体調査シート'!D42="",'2．団体調査シート'!D42=0),"",ASC('2．団体調査シート'!D42)*1)</f>
        <v/>
      </c>
      <c r="AE2" s="131" t="str">
        <f>IF(OR('2．団体調査シート'!D43="",'2．団体調査シート'!D43=0),"",ASC('2．団体調査シート'!D43)*1)</f>
        <v/>
      </c>
      <c r="AF2" s="131" t="str">
        <f>IF(OR('2．団体調査シート'!D44="",'2．団体調査シート'!D44=0),"",ASC('2．団体調査シート'!D44)*1)</f>
        <v/>
      </c>
      <c r="AG2" s="131" t="str">
        <f>IF(OR('2．団体調査シート'!D45="",'2．団体調査シート'!D45=0),"",ASC('2．団体調査シート'!D45)*1)</f>
        <v/>
      </c>
      <c r="AH2" s="131" t="str">
        <f>IF(AND(AG2&gt;0,AG2&lt;&gt;"",'2．団体調査シート'!D46&lt;&gt;""),'2．団体調査シート'!D46,"")</f>
        <v/>
      </c>
      <c r="AI2" s="131" t="str">
        <f>IF(OR('2．団体調査シート'!D47="",'2．団体調査シート'!D47=0),"",ASC('2．団体調査シート'!D47)*1)</f>
        <v/>
      </c>
      <c r="AJ2" s="131" t="str">
        <f>IF(OR('2．団体調査シート'!D48="",'2．団体調査シート'!D48=0),"",ASC('2．団体調査シート'!D48)*1)</f>
        <v/>
      </c>
      <c r="AK2" s="131" t="str">
        <f>IF(OR('2．団体調査シート'!D49="",'2．団体調査シート'!D49=0),"",ASC('2．団体調査シート'!D49)*1)</f>
        <v/>
      </c>
      <c r="AL2" s="131" t="str">
        <f>IF('2．団体調査シート'!H50=0,"",'2．団体調査シート'!B50)</f>
        <v/>
      </c>
      <c r="AM2" s="131" t="str">
        <f>IF(AND('2．団体調査シート'!H50=2,P2&lt;&gt;""),P2,IF(AND('2．団体調査シート'!H50=1,'2．団体調査シート'!D51&lt;&gt;""),'2．団体調査シート'!D32,""))</f>
        <v/>
      </c>
      <c r="AN2" s="131" t="str">
        <f>IF(AND('2．団体調査シート'!H50=2,Q2&lt;&gt;""),Q2,IF(AND('2．団体調査シート'!H50=1,'2．団体調査シート'!D52&lt;&gt;""),DBCS('2．団体調査シート'!D52),""))</f>
        <v/>
      </c>
      <c r="AO2" s="131" t="str">
        <f>IF(AND('2．団体調査シート'!H50=2,U2&lt;&gt;""),U2,IF(AND('2．団体調査シート'!H50=1,'2．団体調査シート'!D53&lt;&gt;""),SUBSTITUTE(SUBSTITUTE(ASC('2．団体調査シート'!D53),"―","-"),"ｰ","-"),""))</f>
        <v/>
      </c>
      <c r="AP2" s="131" t="str">
        <f>IF(AND('2．団体調査シート'!H50=2,V2&lt;&gt;""),V2,IF(AND('2．団体調査シート'!H50=1,'2．団体調査シート'!D54&lt;&gt;""),SUBSTITUTE(SUBSTITUTE(ASC('2．団体調査シート'!D54),"―","-"),"ｰ","-"),""))</f>
        <v/>
      </c>
      <c r="AQ2" s="131" t="str">
        <f>IF(AND('2．団体調査シート'!H50=2,W2&lt;&gt;""),W2,IF(AND('2．団体調査シート'!H50=1,'2．団体調査シート'!D55&lt;&gt;""),SUBSTITUTE(SUBSTITUTE(ASC('2．団体調査シート'!D55),"―","-"),"ｰ","-"),""))</f>
        <v/>
      </c>
      <c r="AR2" s="131" t="str">
        <f>IF(AND('2．団体調査シート'!H50=2,X2&lt;&gt;""),X2,IF(AND('2．団体調査シート'!H50=1,'2．団体調査シート'!D56&lt;&gt;""),SUBSTITUTE(SUBSTITUTE(ASC('2．団体調査シート'!D56),"―","-"),"ｰ","-"),""))</f>
        <v/>
      </c>
      <c r="AS2" s="131" t="str">
        <f>IF('2．団体調査シート'!D57="","",'2．団体調査シート'!D57)</f>
        <v/>
      </c>
      <c r="AT2" s="131" t="str">
        <f>IF('2．団体調査シート'!D58="","",DBCS('2．団体調査シート'!D58))</f>
        <v/>
      </c>
      <c r="AU2" s="131" t="str">
        <f>IF('2．団体調査シート'!D60="","",'2．団体調査シート'!D60)</f>
        <v/>
      </c>
      <c r="AV2" s="131" t="str">
        <f>IF('2．団体調査シート'!F60="","",'2．団体調査シート'!F60)</f>
        <v/>
      </c>
      <c r="AW2" s="131" t="str">
        <f>IF('2．団体調査シート'!D61="","",'2．団体調査シート'!D61)</f>
        <v/>
      </c>
      <c r="AX2" s="131" t="str">
        <f>IF('2．団体調査シート'!F61="","",'2．団体調査シート'!F61)</f>
        <v/>
      </c>
      <c r="AY2" s="131" t="str">
        <f>IF('2．団体調査シート'!D62="","",'2．団体調査シート'!D62)</f>
        <v/>
      </c>
      <c r="AZ2" s="131" t="str">
        <f>IF('2．団体調査シート'!F62="","",'2．団体調査シート'!F62)</f>
        <v/>
      </c>
      <c r="BA2" s="131" t="str">
        <f>IF('2．団体調査シート'!D63="","",'2．団体調査シート'!D63)</f>
        <v/>
      </c>
      <c r="BB2" s="131" t="str">
        <f>IF('2．団体調査シート'!F63="","",'2．団体調査シート'!F63)</f>
        <v/>
      </c>
      <c r="BC2" s="131" t="str">
        <f>IF('2．団体調査シート'!D64="","",'2．団体調査シート'!D64)</f>
        <v/>
      </c>
      <c r="BD2" s="131" t="str">
        <f>IF('2．団体調査シート'!F64="","",'2．団体調査シート'!F64)</f>
        <v/>
      </c>
      <c r="BE2" s="131" t="str">
        <f>IF('2．団体調査シート'!D65="","",'2．団体調査シート'!D65)</f>
        <v/>
      </c>
      <c r="BF2" s="131" t="str">
        <f>IF('2．団体調査シート'!F65="","",'2．団体調査シート'!F65)</f>
        <v/>
      </c>
      <c r="BG2" s="131" t="str">
        <f>IF('2．団体調査シート'!D66="","",'2．団体調査シート'!D66)</f>
        <v/>
      </c>
      <c r="BH2" s="131" t="str">
        <f>IF('2．団体調査シート'!F66="","",'2．団体調査シート'!F66)</f>
        <v/>
      </c>
      <c r="BI2" s="131" t="str">
        <f>IF('2．団体調査シート'!D67="","",'2．団体調査シート'!D67)</f>
        <v/>
      </c>
      <c r="BJ2" s="131" t="str">
        <f>IF('2．団体調査シート'!F67="","",'2．団体調査シート'!F67)</f>
        <v/>
      </c>
      <c r="BK2" s="131" t="str">
        <f>IF('2．団体調査シート'!D68="","",'2．団体調査シート'!D68)</f>
        <v/>
      </c>
      <c r="BL2" s="131" t="str">
        <f>IF('2．団体調査シート'!F68="","",'2．団体調査シート'!F68)</f>
        <v/>
      </c>
      <c r="BM2" s="131" t="str">
        <f>IF('2．団体調査シート'!D69="","",'2．団体調査シート'!D69)</f>
        <v/>
      </c>
      <c r="BN2" s="131" t="str">
        <f>IF('2．団体調査シート'!F69="","",'2．団体調査シート'!F69)</f>
        <v/>
      </c>
      <c r="BO2" s="131" t="str">
        <f>IF('2．団体調査シート'!D70="","",'2．団体調査シート'!D70)</f>
        <v/>
      </c>
      <c r="BP2" s="131" t="str">
        <f>IF('2．団体調査シート'!F70="","",'2．団体調査シート'!F70)</f>
        <v/>
      </c>
      <c r="BQ2" s="131" t="str">
        <f>IF('2．団体調査シート'!D71="","",'2．団体調査シート'!D71)</f>
        <v/>
      </c>
      <c r="BR2" s="131" t="str">
        <f>IF('2．団体調査シート'!F71="","",'2．団体調査シート'!F71)</f>
        <v/>
      </c>
      <c r="BS2" s="131" t="str">
        <f>IF('2．団体調査シート'!C72="","",'2．団体調査シート'!C72)</f>
        <v/>
      </c>
      <c r="BT2" s="131">
        <f>'2．団体調査シート'!D75</f>
        <v>0</v>
      </c>
      <c r="BU2" s="131" t="str">
        <f>IF('2．団体調査シート'!H76=0,"",'2．団体調査シート'!C76)</f>
        <v/>
      </c>
      <c r="BV2" s="131" t="str">
        <f>IF('2．団体調査シート'!J223=0,'2．団体調査シート'!D223,"")</f>
        <v/>
      </c>
      <c r="BW2" s="131" t="str">
        <f>IF('2．団体調査シート'!J225=0,'2．団体調査シート'!D225,"")</f>
        <v/>
      </c>
      <c r="BX2" s="131" t="str">
        <f ca="1">IF(OFFSET('2．団体調査シート'!$D$84,$BX$4*(BX3-1),0,1,1)="","",OFFSET('2．団体調査シート'!$D$84,$BX$4*(BX3-1),0,1,1))</f>
        <v/>
      </c>
      <c r="BY2" s="131" t="str">
        <f ca="1">IF(OFFSET('2．団体調査シート'!$D$85,$BX$4*(BX3-1),0,1,1)="","",OFFSET('2．団体調査シート'!$D$85,$BX$4*(BX3-1),0,1,1))</f>
        <v/>
      </c>
      <c r="BZ2" s="131" t="str">
        <f ca="1">IF(OFFSET('2．団体調査シート'!$D$84,$BX$4*(BZ3-1),0,1,1)="","",OFFSET('2．団体調査シート'!$D$84,$BX$4*(BZ3-1),0,1,1))</f>
        <v/>
      </c>
      <c r="CA2" s="131" t="str">
        <f ca="1">IF(OFFSET('2．団体調査シート'!$D$85,$BX$4*(BZ3-1),0,1,1)="","",OFFSET('2．団体調査シート'!$D$85,$BX$4*(BZ3-1),0,1,1))</f>
        <v/>
      </c>
      <c r="CB2" s="131" t="str">
        <f ca="1">IF(OFFSET('2．団体調査シート'!$D$84,$BX$4*(CB3-1),0,1,1)="","",OFFSET('2．団体調査シート'!$D$84,$BX$4*(CB3-1),0,1,1))</f>
        <v/>
      </c>
      <c r="CC2" s="131" t="str">
        <f ca="1">IF(OFFSET('2．団体調査シート'!$D$85,$BX$4*(CB3-1),0,1,1)="","",OFFSET('2．団体調査シート'!$D$85,$BX$4*(CB3-1),0,1,1))</f>
        <v/>
      </c>
      <c r="CD2" s="131" t="str">
        <f ca="1">IF(OFFSET('2．団体調査シート'!$D$84,$BX$4*(CD3-1),0,1,1)="","",OFFSET('2．団体調査シート'!$D$84,$BX$4*(CD3-1),0,1,1))</f>
        <v/>
      </c>
      <c r="CE2" s="131" t="str">
        <f ca="1">IF(OFFSET('2．団体調査シート'!$D$85,$BX$4*(CD3-1),0,1,1)="","",OFFSET('2．団体調査シート'!$D$85,$BX$4*(CD3-1),0,1,1))</f>
        <v/>
      </c>
      <c r="CF2" s="131" t="str">
        <f ca="1">IF(OFFSET('2．団体調査シート'!$D$84,$BX$4*(CF3-1),0,1,1)="","",OFFSET('2．団体調査シート'!$D$84,$BX$4*(CF3-1),0,1,1))</f>
        <v/>
      </c>
      <c r="CG2" s="131" t="str">
        <f ca="1">IF(OFFSET('2．団体調査シート'!$D$85,$BX$4*(CF3-1),0,1,1)="","",OFFSET('2．団体調査シート'!$D$85,$BX$4*(CF3-1),0,1,1))</f>
        <v/>
      </c>
      <c r="CH2" s="131" t="str">
        <f ca="1">IF(OFFSET('2．団体調査シート'!$D$84,$BX$4*(CH3-1),0,1,1)="","",OFFSET('2．団体調査シート'!$D$84,$BX$4*(CH3-1),0,1,1))</f>
        <v/>
      </c>
      <c r="CI2" s="131" t="str">
        <f ca="1">IF(OFFSET('2．団体調査シート'!$D$85,$BX$4*(CH3-1),0,1,1)="","",OFFSET('2．団体調査シート'!$D$85,$BX$4*(CH3-1),0,1,1))</f>
        <v/>
      </c>
      <c r="CJ2" s="131" t="str">
        <f ca="1">IF(OFFSET('2．団体調査シート'!$D$84,$BX$4*(CJ3-1),0,1,1)="","",OFFSET('2．団体調査シート'!$D$84,$BX$4*(CJ3-1),0,1,1))</f>
        <v/>
      </c>
      <c r="CK2" s="131" t="str">
        <f ca="1">IF(OFFSET('2．団体調査シート'!$D$85,$BX$4*(CJ3-1),0,1,1)="","",OFFSET('2．団体調査シート'!$D$85,$BX$4*(CJ3-1),0,1,1))</f>
        <v/>
      </c>
      <c r="CL2" s="131" t="str">
        <f ca="1">IF(OFFSET('2．団体調査シート'!$D$84,$BX$4*(CL3-1),0,1,1)="","",OFFSET('2．団体調査シート'!$D$84,$BX$4*(CL3-1),0,1,1))</f>
        <v/>
      </c>
      <c r="CM2" s="131" t="str">
        <f ca="1">IF(OFFSET('2．団体調査シート'!$D$85,$BX$4*(CL3-1),0,1,1)="","",OFFSET('2．団体調査シート'!$D$85,$BX$4*(CL3-1),0,1,1))</f>
        <v/>
      </c>
      <c r="CN2" s="131" t="str">
        <f ca="1">IF(OFFSET('2．団体調査シート'!$D$84,$BX$4*(CN3-1),0,1,1)="","",OFFSET('2．団体調査シート'!$D$84,$BX$4*(CN3-1),0,1,1))</f>
        <v/>
      </c>
      <c r="CO2" s="131" t="str">
        <f ca="1">IF(OFFSET('2．団体調査シート'!$D$85,$BX$4*(CN3-1),0,1,1)="","",OFFSET('2．団体調査シート'!$D$85,$BX$4*(CN3-1),0,1,1))</f>
        <v/>
      </c>
      <c r="CP2" s="131" t="str">
        <f ca="1">IF(OFFSET('2．団体調査シート'!$D$84,$BX$4*(CP3-1),0,1,1)="","",OFFSET('2．団体調査シート'!$D$84,$BX$4*(CP3-1),0,1,1))</f>
        <v/>
      </c>
      <c r="CQ2" s="131" t="str">
        <f ca="1">IF(OFFSET('2．団体調査シート'!$D$85,$BX$4*(CP3-1),0,1,1)="","",OFFSET('2．団体調査シート'!$D$85,$BX$4*(CP3-1),0,1,1))</f>
        <v/>
      </c>
      <c r="CR2" s="131" t="str">
        <f ca="1">IF(OFFSET('2．団体調査シート'!$D$104,$CR$4*(CR3-1),0,1,1)="","",OFFSET('2．団体調査シート'!$D$104,$CR$4*(CR3-1),0,1,1))</f>
        <v/>
      </c>
      <c r="CS2" s="131" t="str">
        <f ca="1">IF(OFFSET('2．団体調査シート'!$D$105,$CR$4*(CR3-1),0,1,1)="","",OFFSET('2．団体調査シート'!$D$105,$CR$4*(CR3-1),0,1,1))</f>
        <v/>
      </c>
      <c r="CT2" s="131" t="str">
        <f ca="1">IF(OFFSET('2．団体調査シート'!$D$106,$CR$4*(CR3-1),0,1,1)="","",OFFSET('2．団体調査シート'!$D$106,$CR$4*(CR3-1),0,1,1))</f>
        <v/>
      </c>
      <c r="CU2" s="131" t="str">
        <f ca="1">IF(OFFSET('2．団体調査シート'!$H$107,$CR$4*(CR3-1),0,1,1)=0,"",OFFSET('2．団体調査シート'!$F$107,$CR$4*(CR3-1),0,1,1))</f>
        <v/>
      </c>
      <c r="CV2" s="133" t="str">
        <f ca="1">IF(AND(OR(OFFSET('2．団体調査シート'!$H$107,$CR$4*(CR3-1),0,1,1)=1,OFFSET('2．団体調査シート'!$H$107,$CR$4*(CR3-1),0,1,1)=2),OFFSET('2．団体調査シート'!$F$108,$CR$4*(CR3-1),0,1,1)&lt;&gt;""),SUBSTITUTE(SUBSTITUTE(SUBSTITUTE(SUBSTITUTE(SUBSTITUTE(ASC(SUBSTITUTE(DBCS(OFFSET('2．団体調査シート'!$F$108,$CR$4*(CR3-1),0,1,1)),"．","/")),"年","/"),"月","/"),"日","")&amp;"♪","/♪",""),"♪","")*1,"")</f>
        <v/>
      </c>
      <c r="CW2" s="131" t="str">
        <f ca="1">IF(AND(OFFSET('2．団体調査シート'!$H$107,$CR$4*(CR3-1),0,1,1)=1,OFFSET('2．団体調査シート'!$F$109,$CR$4*(CR3-1),0,1,1)&lt;&gt;""),OFFSET('2．団体調査シート'!$F$109,$CR$4*(CR3-1),0,1,1),"")</f>
        <v/>
      </c>
      <c r="CX2" s="131" t="str">
        <f ca="1">IF(AND(OFFSET('2．団体調査シート'!$H$107,$CR$4*(CR3-1),0,1,1)=1,OFFSET('2．団体調査シート'!$F$110,$CR$4*(CR3-1),0,1,1)&lt;&gt;""),OFFSET('2．団体調査シート'!$F$110,$CR$4*(CR3-1),0,1,1),"")</f>
        <v/>
      </c>
      <c r="CY2" s="131" t="str">
        <f ca="1">IF(AND(OFFSET('2．団体調査シート'!$H$107,$CR$4*(CR3-1),0,1,1)=1,OFFSET('2．団体調査シート'!$F$111,$CR$4*(CR3-1),0,1,1)&lt;&gt;""),SUBSTITUTE(SUBSTITUTE(ASC(OFFSET('2．団体調査シート'!$F$111,$CR$4*(CR3-1),0,1,1)),"―","-"),"ｰ","-"),"")</f>
        <v/>
      </c>
      <c r="CZ2" s="131" t="str">
        <f ca="1">IF(AND(OFFSET('2．団体調査シート'!$H$107,$CR$4*(CR3-1),0,1,1)=1,OFFSET('2．団体調査シート'!$F$112,$CR$4*(CR3-1),0,1,1)&lt;&gt;""),OFFSET('2．団体調査シート'!$F$112,$CR$4*(CR3-1),0,1,1),"")</f>
        <v/>
      </c>
      <c r="DA2" s="131" t="str">
        <f ca="1">IF(AND(OFFSET('2．団体調査シート'!$H$107,$CR$4*(CR3-1),0,1,1)&lt;&gt;0,OFFSET('2．団体調査シート'!$H$113,$CR$4*(CR3-1),0,1,1)&lt;&gt;0),OFFSET('2．団体調査シート'!$F$113,$CR$4*(CR3-1),0,1,1),"")</f>
        <v/>
      </c>
      <c r="DB2" s="131" t="str">
        <f ca="1">IF(OFFSET('2．団体調査シート'!$D$104,$CR$4*(DB3-1),0,1,1)="","",OFFSET('2．団体調査シート'!$D$104,$CR$4*(DB3-1),0,1,1))</f>
        <v/>
      </c>
      <c r="DC2" s="131" t="str">
        <f ca="1">IF(OFFSET('2．団体調査シート'!$D$105,$CR$4*(DB3-1),0,1,1)="","",OFFSET('2．団体調査シート'!$D$105,$CR$4*(DB3-1),0,1,1))</f>
        <v/>
      </c>
      <c r="DD2" s="131" t="str">
        <f ca="1">IF(OFFSET('2．団体調査シート'!$D$106,$CR$4*(DB3-1),0,1,1)="","",OFFSET('2．団体調査シート'!$D$106,$CR$4*(DB3-1),0,1,1))</f>
        <v/>
      </c>
      <c r="DE2" s="131" t="str">
        <f ca="1">IF(OFFSET('2．団体調査シート'!$H$107,$CR$4*(DB3-1),0,1,1)=0,"",OFFSET('2．団体調査シート'!$F$107,$CR$4*(DB3-1),0,1,1))</f>
        <v/>
      </c>
      <c r="DF2" s="133" t="str">
        <f ca="1">IF(AND(OR(OFFSET('2．団体調査シート'!$H$107,$CR$4*(DB3-1),0,1,1)=1,OFFSET('2．団体調査シート'!$H$107,$CR$4*(DB3-1),0,1,1)=2),OFFSET('2．団体調査シート'!$F$108,$CR$4*(DB3-1),0,1,1)&lt;&gt;""),SUBSTITUTE(SUBSTITUTE(SUBSTITUTE(SUBSTITUTE(SUBSTITUTE(ASC(SUBSTITUTE(DBCS(OFFSET('2．団体調査シート'!$F$108,$CR$4*(DB3-1),0,1,1)),"．","/")),"年","/"),"月","/"),"日","")&amp;"♪","/♪",""),"♪","")*1,"")</f>
        <v/>
      </c>
      <c r="DG2" s="131" t="str">
        <f ca="1">IF(AND(OFFSET('2．団体調査シート'!$H$107,$CR$4*(DB3-1),0,1,1)=1,OFFSET('2．団体調査シート'!$F$109,$CR$4*(DB3-1),0,1,1)&lt;&gt;""),OFFSET('2．団体調査シート'!$F$109,$CR$4*(DB3-1),0,1,1),"")</f>
        <v/>
      </c>
      <c r="DH2" s="131" t="str">
        <f ca="1">IF(AND(OFFSET('2．団体調査シート'!$H$107,$CR$4*(DB3-1),0,1,1)=1,OFFSET('2．団体調査シート'!$F$110,$CR$4*(DB3-1),0,1,1)&lt;&gt;""),OFFSET('2．団体調査シート'!$F$110,$CR$4*(DB3-1),0,1,1),"")</f>
        <v/>
      </c>
      <c r="DI2" s="131" t="str">
        <f ca="1">IF(AND(OFFSET('2．団体調査シート'!$H$107,$CR$4*(DB3-1),0,1,1)=1,OFFSET('2．団体調査シート'!$F$111,$CR$4*(DB3-1),0,1,1)&lt;&gt;""),SUBSTITUTE(SUBSTITUTE(ASC(OFFSET('2．団体調査シート'!$F$111,$CR$4*(DB3-1),0,1,1)),"―","-"),"ｰ","-"),"")</f>
        <v/>
      </c>
      <c r="DJ2" s="131" t="str">
        <f ca="1">IF(AND(OFFSET('2．団体調査シート'!$H$107,$CR$4*(DB3-1),0,1,1)=1,OFFSET('2．団体調査シート'!$F$112,$CR$4*(DB3-1),0,1,1)&lt;&gt;""),OFFSET('2．団体調査シート'!$F$112,$CR$4*(DB3-1),0,1,1),"")</f>
        <v/>
      </c>
      <c r="DK2" s="131" t="str">
        <f ca="1">IF(AND(OFFSET('2．団体調査シート'!$H$107,$CR$4*(DB3-1),0,1,1)&lt;&gt;0,OFFSET('2．団体調査シート'!$H$113,$CR$4*(DB3-1),0,1,1)&lt;&gt;0),OFFSET('2．団体調査シート'!$F$113,$CR$4*(DB3-1),0,1,1),"")</f>
        <v/>
      </c>
      <c r="DL2" s="131" t="str">
        <f ca="1">IF(OFFSET('2．団体調査シート'!$D$104,$CR$4*(DL3-1),0,1,1)="","",OFFSET('2．団体調査シート'!$D$104,$CR$4*(DL3-1),0,1,1))</f>
        <v/>
      </c>
      <c r="DM2" s="131" t="str">
        <f ca="1">IF(OFFSET('2．団体調査シート'!$D$105,$CR$4*(DL3-1),0,1,1)="","",OFFSET('2．団体調査シート'!$D$105,$CR$4*(DL3-1),0,1,1))</f>
        <v/>
      </c>
      <c r="DN2" s="131" t="str">
        <f ca="1">IF(OFFSET('2．団体調査シート'!$D$106,$CR$4*(DL3-1),0,1,1)="","",OFFSET('2．団体調査シート'!$D$106,$CR$4*(DL3-1),0,1,1))</f>
        <v/>
      </c>
      <c r="DO2" s="131" t="str">
        <f ca="1">IF(OFFSET('2．団体調査シート'!$H$107,$CR$4*(DL3-1),0,1,1)=0,"",OFFSET('2．団体調査シート'!$F$107,$CR$4*(DL3-1),0,1,1))</f>
        <v/>
      </c>
      <c r="DP2" s="133" t="str">
        <f ca="1">IF(AND(OR(OFFSET('2．団体調査シート'!$H$107,$CR$4*(DL3-1),0,1,1)=1,OFFSET('2．団体調査シート'!$H$107,$CR$4*(DL3-1),0,1,1)=2),OFFSET('2．団体調査シート'!$F$108,$CR$4*(DL3-1),0,1,1)&lt;&gt;""),SUBSTITUTE(SUBSTITUTE(SUBSTITUTE(SUBSTITUTE(SUBSTITUTE(ASC(SUBSTITUTE(DBCS(OFFSET('2．団体調査シート'!$F$108,$CR$4*(DL3-1),0,1,1)),"．","/")),"年","/"),"月","/"),"日","")&amp;"♪","/♪",""),"♪","")*1,"")</f>
        <v/>
      </c>
      <c r="DQ2" s="131" t="str">
        <f ca="1">IF(AND(OFFSET('2．団体調査シート'!$H$107,$CR$4*(DL3-1),0,1,1)=1,OFFSET('2．団体調査シート'!$F$109,$CR$4*(DL3-1),0,1,1)&lt;&gt;""),OFFSET('2．団体調査シート'!$F$109,$CR$4*(DL3-1),0,1,1),"")</f>
        <v/>
      </c>
      <c r="DR2" s="131" t="str">
        <f ca="1">IF(AND(OFFSET('2．団体調査シート'!$H$107,$CR$4*(DL3-1),0,1,1)=1,OFFSET('2．団体調査シート'!$F$110,$CR$4*(DL3-1),0,1,1)&lt;&gt;""),OFFSET('2．団体調査シート'!$F$110,$CR$4*(DL3-1),0,1,1),"")</f>
        <v/>
      </c>
      <c r="DS2" s="131" t="str">
        <f ca="1">IF(AND(OFFSET('2．団体調査シート'!$H$107,$CR$4*(DL3-1),0,1,1)=1,OFFSET('2．団体調査シート'!$F$111,$CR$4*(DL3-1),0,1,1)&lt;&gt;""),SUBSTITUTE(SUBSTITUTE(ASC(OFFSET('2．団体調査シート'!$F$111,$CR$4*(DL3-1),0,1,1)),"―","-"),"ｰ","-"),"")</f>
        <v/>
      </c>
      <c r="DT2" s="131" t="str">
        <f ca="1">IF(AND(OFFSET('2．団体調査シート'!$H$107,$CR$4*(DL3-1),0,1,1)=1,OFFSET('2．団体調査シート'!$F$112,$CR$4*(DL3-1),0,1,1)&lt;&gt;""),OFFSET('2．団体調査シート'!$F$112,$CR$4*(DL3-1),0,1,1),"")</f>
        <v/>
      </c>
      <c r="DU2" s="131" t="str">
        <f ca="1">IF(AND(OFFSET('2．団体調査シート'!$H$107,$CR$4*(DL3-1),0,1,1)&lt;&gt;0,OFFSET('2．団体調査シート'!$H$113,$CR$4*(DL3-1),0,1,1)&lt;&gt;0),OFFSET('2．団体調査シート'!$F$113,$CR$4*(DL3-1),0,1,1),"")</f>
        <v/>
      </c>
      <c r="DV2" s="131" t="str">
        <f ca="1">IF(OFFSET('2．団体調査シート'!$D$104,$CR$4*(DV3-1),0,1,1)="","",OFFSET('2．団体調査シート'!$D$104,$CR$4*(DV3-1),0,1,1))</f>
        <v/>
      </c>
      <c r="DW2" s="131" t="str">
        <f ca="1">IF(OFFSET('2．団体調査シート'!$D$105,$CR$4*(DV3-1),0,1,1)="","",OFFSET('2．団体調査シート'!$D$105,$CR$4*(DV3-1),0,1,1))</f>
        <v/>
      </c>
      <c r="DX2" s="131" t="str">
        <f ca="1">IF(OFFSET('2．団体調査シート'!$D$106,$CR$4*(DV3-1),0,1,1)="","",OFFSET('2．団体調査シート'!$D$106,$CR$4*(DV3-1),0,1,1))</f>
        <v/>
      </c>
      <c r="DY2" s="131" t="str">
        <f ca="1">IF(OFFSET('2．団体調査シート'!$H$107,$CR$4*(DV3-1),0,1,1)=0,"",OFFSET('2．団体調査シート'!$F$107,$CR$4*(DV3-1),0,1,1))</f>
        <v/>
      </c>
      <c r="DZ2" s="133" t="str">
        <f ca="1">IF(AND(OR(OFFSET('2．団体調査シート'!$H$107,$CR$4*(DV3-1),0,1,1)=1,OFFSET('2．団体調査シート'!$H$107,$CR$4*(DV3-1),0,1,1)=2),OFFSET('2．団体調査シート'!$F$108,$CR$4*(DV3-1),0,1,1)&lt;&gt;""),SUBSTITUTE(SUBSTITUTE(SUBSTITUTE(SUBSTITUTE(SUBSTITUTE(ASC(SUBSTITUTE(DBCS(OFFSET('2．団体調査シート'!$F$108,$CR$4*(DV3-1),0,1,1)),"．","/")),"年","/"),"月","/"),"日","")&amp;"♪","/♪",""),"♪","")*1,"")</f>
        <v/>
      </c>
      <c r="EA2" s="131" t="str">
        <f ca="1">IF(AND(OFFSET('2．団体調査シート'!$H$107,$CR$4*(DV3-1),0,1,1)=1,OFFSET('2．団体調査シート'!$F$109,$CR$4*(DV3-1),0,1,1)&lt;&gt;""),OFFSET('2．団体調査シート'!$F$109,$CR$4*(DV3-1),0,1,1),"")</f>
        <v/>
      </c>
      <c r="EB2" s="131" t="str">
        <f ca="1">IF(AND(OFFSET('2．団体調査シート'!$H$107,$CR$4*(DV3-1),0,1,1)=1,OFFSET('2．団体調査シート'!$F$110,$CR$4*(DV3-1),0,1,1)&lt;&gt;""),OFFSET('2．団体調査シート'!$F$110,$CR$4*(DV3-1),0,1,1),"")</f>
        <v/>
      </c>
      <c r="EC2" s="131" t="str">
        <f ca="1">IF(AND(OFFSET('2．団体調査シート'!$H$107,$CR$4*(DV3-1),0,1,1)=1,OFFSET('2．団体調査シート'!$F$111,$CR$4*(DV3-1),0,1,1)&lt;&gt;""),SUBSTITUTE(SUBSTITUTE(ASC(OFFSET('2．団体調査シート'!$F$111,$CR$4*(DV3-1),0,1,1)),"―","-"),"ｰ","-"),"")</f>
        <v/>
      </c>
      <c r="ED2" s="131" t="str">
        <f ca="1">IF(AND(OFFSET('2．団体調査シート'!$H$107,$CR$4*(DV3-1),0,1,1)=1,OFFSET('2．団体調査シート'!$F$112,$CR$4*(DV3-1),0,1,1)&lt;&gt;""),OFFSET('2．団体調査シート'!$F$112,$CR$4*(DV3-1),0,1,1),"")</f>
        <v/>
      </c>
      <c r="EE2" s="131" t="str">
        <f ca="1">IF(AND(OFFSET('2．団体調査シート'!$H$107,$CR$4*(DV3-1),0,1,1)&lt;&gt;0,OFFSET('2．団体調査シート'!$H$113,$CR$4*(DV3-1),0,1,1)&lt;&gt;0),OFFSET('2．団体調査シート'!$F$113,$CR$4*(DV3-1),0,1,1),"")</f>
        <v/>
      </c>
      <c r="EF2" s="131" t="str">
        <f ca="1">IF(OFFSET('2．団体調査シート'!$D$104,$CR$4*(EF3-1),0,1,1)="","",OFFSET('2．団体調査シート'!$D$104,$CR$4*(EF3-1),0,1,1))</f>
        <v/>
      </c>
      <c r="EG2" s="131" t="str">
        <f ca="1">IF(OFFSET('2．団体調査シート'!$D$105,$CR$4*(EF3-1),0,1,1)="","",OFFSET('2．団体調査シート'!$D$105,$CR$4*(EF3-1),0,1,1))</f>
        <v/>
      </c>
      <c r="EH2" s="131" t="str">
        <f ca="1">IF(OFFSET('2．団体調査シート'!$D$106,$CR$4*(EF3-1),0,1,1)="","",OFFSET('2．団体調査シート'!$D$106,$CR$4*(EF3-1),0,1,1))</f>
        <v/>
      </c>
      <c r="EI2" s="131" t="str">
        <f ca="1">IF(OFFSET('2．団体調査シート'!$H$107,$CR$4*(EF3-1),0,1,1)=0,"",OFFSET('2．団体調査シート'!$F$107,$CR$4*(EF3-1),0,1,1))</f>
        <v/>
      </c>
      <c r="EJ2" s="133" t="str">
        <f ca="1">IF(AND(OR(OFFSET('2．団体調査シート'!$H$107,$CR$4*(EF3-1),0,1,1)=1,OFFSET('2．団体調査シート'!$H$107,$CR$4*(EF3-1),0,1,1)=2),OFFSET('2．団体調査シート'!$F$108,$CR$4*(EF3-1),0,1,1)&lt;&gt;""),SUBSTITUTE(SUBSTITUTE(SUBSTITUTE(SUBSTITUTE(SUBSTITUTE(ASC(SUBSTITUTE(DBCS(OFFSET('2．団体調査シート'!$F$108,$CR$4*(EF3-1),0,1,1)),"．","/")),"年","/"),"月","/"),"日","")&amp;"♪","/♪",""),"♪","")*1,"")</f>
        <v/>
      </c>
      <c r="EK2" s="131" t="str">
        <f ca="1">IF(AND(OFFSET('2．団体調査シート'!$H$107,$CR$4*(EF3-1),0,1,1)=1,OFFSET('2．団体調査シート'!$F$109,$CR$4*(EF3-1),0,1,1)&lt;&gt;""),OFFSET('2．団体調査シート'!$F$109,$CR$4*(EF3-1),0,1,1),"")</f>
        <v/>
      </c>
      <c r="EL2" s="131" t="str">
        <f ca="1">IF(AND(OFFSET('2．団体調査シート'!$H$107,$CR$4*(EF3-1),0,1,1)=1,OFFSET('2．団体調査シート'!$F$110,$CR$4*(EF3-1),0,1,1)&lt;&gt;""),OFFSET('2．団体調査シート'!$F$110,$CR$4*(EF3-1),0,1,1),"")</f>
        <v/>
      </c>
      <c r="EM2" s="131" t="str">
        <f ca="1">IF(AND(OFFSET('2．団体調査シート'!$H$107,$CR$4*(EF3-1),0,1,1)=1,OFFSET('2．団体調査シート'!$F$111,$CR$4*(EF3-1),0,1,1)&lt;&gt;""),SUBSTITUTE(SUBSTITUTE(ASC(OFFSET('2．団体調査シート'!$F$111,$CR$4*(EF3-1),0,1,1)),"―","-"),"ｰ","-"),"")</f>
        <v/>
      </c>
      <c r="EN2" s="131" t="str">
        <f ca="1">IF(AND(OFFSET('2．団体調査シート'!$H$107,$CR$4*(EF3-1),0,1,1)=1,OFFSET('2．団体調査シート'!$F$112,$CR$4*(EF3-1),0,1,1)&lt;&gt;""),OFFSET('2．団体調査シート'!$F$112,$CR$4*(EF3-1),0,1,1),"")</f>
        <v/>
      </c>
      <c r="EO2" s="131" t="str">
        <f ca="1">IF(AND(OFFSET('2．団体調査シート'!$H$107,$CR$4*(EF3-1),0,1,1)&lt;&gt;0,OFFSET('2．団体調査シート'!$H$113,$CR$4*(EF3-1),0,1,1)&lt;&gt;0),OFFSET('2．団体調査シート'!$F$113,$CR$4*(EF3-1),0,1,1),"")</f>
        <v/>
      </c>
      <c r="EP2" s="131" t="str">
        <f ca="1">IF(OFFSET('2．団体調査シート'!$D$104,$CR$4*(EP3-1),0,1,1)="","",OFFSET('2．団体調査シート'!$D$104,$CR$4*(EP3-1),0,1,1))</f>
        <v/>
      </c>
      <c r="EQ2" s="131" t="str">
        <f ca="1">IF(OFFSET('2．団体調査シート'!$D$105,$CR$4*(EP3-1),0,1,1)="","",OFFSET('2．団体調査シート'!$D$105,$CR$4*(EP3-1),0,1,1))</f>
        <v/>
      </c>
      <c r="ER2" s="131" t="str">
        <f ca="1">IF(OFFSET('2．団体調査シート'!$D$106,$CR$4*(EP3-1),0,1,1)="","",OFFSET('2．団体調査シート'!$D$106,$CR$4*(EP3-1),0,1,1))</f>
        <v/>
      </c>
      <c r="ES2" s="131" t="str">
        <f ca="1">IF(OFFSET('2．団体調査シート'!$H$107,$CR$4*(EP3-1),0,1,1)=0,"",OFFSET('2．団体調査シート'!$F$107,$CR$4*(EP3-1),0,1,1))</f>
        <v/>
      </c>
      <c r="ET2" s="133" t="str">
        <f ca="1">IF(AND(OR(OFFSET('2．団体調査シート'!$H$107,$CR$4*(EP3-1),0,1,1)=1,OFFSET('2．団体調査シート'!$H$107,$CR$4*(EP3-1),0,1,1)=2),OFFSET('2．団体調査シート'!$F$108,$CR$4*(EP3-1),0,1,1)&lt;&gt;""),SUBSTITUTE(SUBSTITUTE(SUBSTITUTE(SUBSTITUTE(SUBSTITUTE(ASC(SUBSTITUTE(DBCS(OFFSET('2．団体調査シート'!$F$108,$CR$4*(EP3-1),0,1,1)),"．","/")),"年","/"),"月","/"),"日","")&amp;"♪","/♪",""),"♪","")*1,"")</f>
        <v/>
      </c>
      <c r="EU2" s="131" t="str">
        <f ca="1">IF(AND(OFFSET('2．団体調査シート'!$H$107,$CR$4*(EP3-1),0,1,1)=1,OFFSET('2．団体調査シート'!$F$109,$CR$4*(EP3-1),0,1,1)&lt;&gt;""),OFFSET('2．団体調査シート'!$F$109,$CR$4*(EP3-1),0,1,1),"")</f>
        <v/>
      </c>
      <c r="EV2" s="131" t="str">
        <f ca="1">IF(AND(OFFSET('2．団体調査シート'!$H$107,$CR$4*(EP3-1),0,1,1)=1,OFFSET('2．団体調査シート'!$F$110,$CR$4*(EP3-1),0,1,1)&lt;&gt;""),OFFSET('2．団体調査シート'!$F$110,$CR$4*(EP3-1),0,1,1),"")</f>
        <v/>
      </c>
      <c r="EW2" s="131" t="str">
        <f ca="1">IF(AND(OFFSET('2．団体調査シート'!$H$107,$CR$4*(EP3-1),0,1,1)=1,OFFSET('2．団体調査シート'!$F$111,$CR$4*(EP3-1),0,1,1)&lt;&gt;""),SUBSTITUTE(SUBSTITUTE(ASC(OFFSET('2．団体調査シート'!$F$111,$CR$4*(EP3-1),0,1,1)),"―","-"),"ｰ","-"),"")</f>
        <v/>
      </c>
      <c r="EX2" s="131" t="str">
        <f ca="1">IF(AND(OFFSET('2．団体調査シート'!$H$107,$CR$4*(EP3-1),0,1,1)=1,OFFSET('2．団体調査シート'!$F$112,$CR$4*(EP3-1),0,1,1)&lt;&gt;""),OFFSET('2．団体調査シート'!$F$112,$CR$4*(EP3-1),0,1,1),"")</f>
        <v/>
      </c>
      <c r="EY2" s="131" t="str">
        <f ca="1">IF(AND(OFFSET('2．団体調査シート'!$H$107,$CR$4*(EP3-1),0,1,1)&lt;&gt;0,OFFSET('2．団体調査シート'!$H$113,$CR$4*(EP3-1),0,1,1)&lt;&gt;0),OFFSET('2．団体調査シート'!$F$113,$CR$4*(EP3-1),0,1,1),"")</f>
        <v/>
      </c>
      <c r="EZ2" s="131" t="str">
        <f ca="1">IF(OFFSET('2．団体調査シート'!$D$104,$CR$4*(EZ3-1),0,1,1)="","",OFFSET('2．団体調査シート'!$D$104,$CR$4*(EZ3-1),0,1,1))</f>
        <v/>
      </c>
      <c r="FA2" s="131" t="str">
        <f ca="1">IF(OFFSET('2．団体調査シート'!$D$105,$CR$4*(EZ3-1),0,1,1)="","",OFFSET('2．団体調査シート'!$D$105,$CR$4*(EZ3-1),0,1,1))</f>
        <v/>
      </c>
      <c r="FB2" s="131" t="str">
        <f ca="1">IF(OFFSET('2．団体調査シート'!$D$106,$CR$4*(EZ3-1),0,1,1)="","",OFFSET('2．団体調査シート'!$D$106,$CR$4*(EZ3-1),0,1,1))</f>
        <v/>
      </c>
      <c r="FC2" s="131" t="str">
        <f ca="1">IF(OFFSET('2．団体調査シート'!$H$107,$CR$4*(EZ3-1),0,1,1)=0,"",OFFSET('2．団体調査シート'!$F$107,$CR$4*(EZ3-1),0,1,1))</f>
        <v/>
      </c>
      <c r="FD2" s="133" t="str">
        <f ca="1">IF(AND(OR(OFFSET('2．団体調査シート'!$H$107,$CR$4*(EZ3-1),0,1,1)=1,OFFSET('2．団体調査シート'!$H$107,$CR$4*(EZ3-1),0,1,1)=2),OFFSET('2．団体調査シート'!$F$108,$CR$4*(EZ3-1),0,1,1)&lt;&gt;""),SUBSTITUTE(SUBSTITUTE(SUBSTITUTE(SUBSTITUTE(SUBSTITUTE(ASC(SUBSTITUTE(DBCS(OFFSET('2．団体調査シート'!$F$108,$CR$4*(EZ3-1),0,1,1)),"．","/")),"年","/"),"月","/"),"日","")&amp;"♪","/♪",""),"♪","")*1,"")</f>
        <v/>
      </c>
      <c r="FE2" s="131" t="str">
        <f ca="1">IF(AND(OFFSET('2．団体調査シート'!$H$107,$CR$4*(EZ3-1),0,1,1)=1,OFFSET('2．団体調査シート'!$F$109,$CR$4*(EZ3-1),0,1,1)&lt;&gt;""),OFFSET('2．団体調査シート'!$F$109,$CR$4*(EZ3-1),0,1,1),"")</f>
        <v/>
      </c>
      <c r="FF2" s="131" t="str">
        <f ca="1">IF(AND(OFFSET('2．団体調査シート'!$H$107,$CR$4*(EZ3-1),0,1,1)=1,OFFSET('2．団体調査シート'!$F$110,$CR$4*(EZ3-1),0,1,1)&lt;&gt;""),OFFSET('2．団体調査シート'!$F$110,$CR$4*(EZ3-1),0,1,1),"")</f>
        <v/>
      </c>
      <c r="FG2" s="131" t="str">
        <f ca="1">IF(AND(OFFSET('2．団体調査シート'!$H$107,$CR$4*(EZ3-1),0,1,1)=1,OFFSET('2．団体調査シート'!$F$111,$CR$4*(EZ3-1),0,1,1)&lt;&gt;""),SUBSTITUTE(SUBSTITUTE(ASC(OFFSET('2．団体調査シート'!$F$111,$CR$4*(EZ3-1),0,1,1)),"―","-"),"ｰ","-"),"")</f>
        <v/>
      </c>
      <c r="FH2" s="131" t="str">
        <f ca="1">IF(AND(OFFSET('2．団体調査シート'!$H$107,$CR$4*(EZ3-1),0,1,1)=1,OFFSET('2．団体調査シート'!$F$112,$CR$4*(EZ3-1),0,1,1)&lt;&gt;""),OFFSET('2．団体調査シート'!$F$112,$CR$4*(EZ3-1),0,1,1),"")</f>
        <v/>
      </c>
      <c r="FI2" s="131" t="str">
        <f ca="1">IF(AND(OFFSET('2．団体調査シート'!$H$107,$CR$4*(EZ3-1),0,1,1)&lt;&gt;0,OFFSET('2．団体調査シート'!$H$113,$CR$4*(EZ3-1),0,1,1)&lt;&gt;0),OFFSET('2．団体調査シート'!$F$113,$CR$4*(EZ3-1),0,1,1),"")</f>
        <v/>
      </c>
      <c r="FJ2" s="131" t="str">
        <f ca="1">IF(OFFSET('2．団体調査シート'!$D$104,$CR$4*(FJ3-1),0,1,1)="","",OFFSET('2．団体調査シート'!$D$104,$CR$4*(FJ3-1),0,1,1))</f>
        <v/>
      </c>
      <c r="FK2" s="131" t="str">
        <f ca="1">IF(OFFSET('2．団体調査シート'!$D$105,$CR$4*(FJ3-1),0,1,1)="","",OFFSET('2．団体調査シート'!$D$105,$CR$4*(FJ3-1),0,1,1))</f>
        <v/>
      </c>
      <c r="FL2" s="131" t="str">
        <f ca="1">IF(OFFSET('2．団体調査シート'!$D$106,$CR$4*(FJ3-1),0,1,1)="","",OFFSET('2．団体調査シート'!$D$106,$CR$4*(FJ3-1),0,1,1))</f>
        <v/>
      </c>
      <c r="FM2" s="131" t="str">
        <f ca="1">IF(OFFSET('2．団体調査シート'!$H$107,$CR$4*(FJ3-1),0,1,1)=0,"",OFFSET('2．団体調査シート'!$F$107,$CR$4*(FJ3-1),0,1,1))</f>
        <v/>
      </c>
      <c r="FN2" s="133" t="str">
        <f ca="1">IF(AND(OR(OFFSET('2．団体調査シート'!$H$107,$CR$4*(FJ3-1),0,1,1)=1,OFFSET('2．団体調査シート'!$H$107,$CR$4*(FJ3-1),0,1,1)=2),OFFSET('2．団体調査シート'!$F$108,$CR$4*(FJ3-1),0,1,1)&lt;&gt;""),SUBSTITUTE(SUBSTITUTE(SUBSTITUTE(SUBSTITUTE(SUBSTITUTE(ASC(SUBSTITUTE(DBCS(OFFSET('2．団体調査シート'!$F$108,$CR$4*(FJ3-1),0,1,1)),"．","/")),"年","/"),"月","/"),"日","")&amp;"♪","/♪",""),"♪","")*1,"")</f>
        <v/>
      </c>
      <c r="FO2" s="131" t="str">
        <f ca="1">IF(AND(OFFSET('2．団体調査シート'!$H$107,$CR$4*(FJ3-1),0,1,1)=1,OFFSET('2．団体調査シート'!$F$109,$CR$4*(FJ3-1),0,1,1)&lt;&gt;""),OFFSET('2．団体調査シート'!$F$109,$CR$4*(FJ3-1),0,1,1),"")</f>
        <v/>
      </c>
      <c r="FP2" s="131" t="str">
        <f ca="1">IF(AND(OFFSET('2．団体調査シート'!$H$107,$CR$4*(FJ3-1),0,1,1)=1,OFFSET('2．団体調査シート'!$F$110,$CR$4*(FJ3-1),0,1,1)&lt;&gt;""),OFFSET('2．団体調査シート'!$F$110,$CR$4*(FJ3-1),0,1,1),"")</f>
        <v/>
      </c>
      <c r="FQ2" s="131" t="str">
        <f ca="1">IF(AND(OFFSET('2．団体調査シート'!$H$107,$CR$4*(FJ3-1),0,1,1)=1,OFFSET('2．団体調査シート'!$F$111,$CR$4*(FJ3-1),0,1,1)&lt;&gt;""),SUBSTITUTE(SUBSTITUTE(ASC(OFFSET('2．団体調査シート'!$F$111,$CR$4*(FJ3-1),0,1,1)),"―","-"),"ｰ","-"),"")</f>
        <v/>
      </c>
      <c r="FR2" s="131" t="str">
        <f ca="1">IF(AND(OFFSET('2．団体調査シート'!$H$107,$CR$4*(FJ3-1),0,1,1)=1,OFFSET('2．団体調査シート'!$F$112,$CR$4*(FJ3-1),0,1,1)&lt;&gt;""),OFFSET('2．団体調査シート'!$F$112,$CR$4*(FJ3-1),0,1,1),"")</f>
        <v/>
      </c>
      <c r="FS2" s="131" t="str">
        <f ca="1">IF(AND(OFFSET('2．団体調査シート'!$H$107,$CR$4*(FJ3-1),0,1,1)&lt;&gt;0,OFFSET('2．団体調査シート'!$H$113,$CR$4*(FJ3-1),0,1,1)&lt;&gt;0),OFFSET('2．団体調査シート'!$F$113,$CR$4*(FJ3-1),0,1,1),"")</f>
        <v/>
      </c>
      <c r="FT2" s="131" t="str">
        <f ca="1">IF(OFFSET('2．団体調査シート'!$D$104,$CR$4*(FT3-1),0,1,1)="","",OFFSET('2．団体調査シート'!$D$104,$CR$4*(FT3-1),0,1,1))</f>
        <v/>
      </c>
      <c r="FU2" s="131" t="str">
        <f ca="1">IF(OFFSET('2．団体調査シート'!$D$105,$CR$4*(FT3-1),0,1,1)="","",OFFSET('2．団体調査シート'!$D$105,$CR$4*(FT3-1),0,1,1))</f>
        <v/>
      </c>
      <c r="FV2" s="131" t="str">
        <f ca="1">IF(OFFSET('2．団体調査シート'!$D$106,$CR$4*(FT3-1),0,1,1)="","",OFFSET('2．団体調査シート'!$D$106,$CR$4*(FT3-1),0,1,1))</f>
        <v/>
      </c>
      <c r="FW2" s="131" t="str">
        <f ca="1">IF(OFFSET('2．団体調査シート'!$H$107,$CR$4*(FT3-1),0,1,1)=0,"",OFFSET('2．団体調査シート'!$F$107,$CR$4*(FT3-1),0,1,1))</f>
        <v/>
      </c>
      <c r="FX2" s="133" t="str">
        <f ca="1">IF(AND(OR(OFFSET('2．団体調査シート'!$H$107,$CR$4*(FT3-1),0,1,1)=1,OFFSET('2．団体調査シート'!$H$107,$CR$4*(FT3-1),0,1,1)=2),OFFSET('2．団体調査シート'!$F$108,$CR$4*(FT3-1),0,1,1)&lt;&gt;""),SUBSTITUTE(SUBSTITUTE(SUBSTITUTE(SUBSTITUTE(SUBSTITUTE(ASC(SUBSTITUTE(DBCS(OFFSET('2．団体調査シート'!$F$108,$CR$4*(FT3-1),0,1,1)),"．","/")),"年","/"),"月","/"),"日","")&amp;"♪","/♪",""),"♪","")*1,"")</f>
        <v/>
      </c>
      <c r="FY2" s="131" t="str">
        <f ca="1">IF(AND(OFFSET('2．団体調査シート'!$H$107,$CR$4*(FT3-1),0,1,1)=1,OFFSET('2．団体調査シート'!$F$109,$CR$4*(FT3-1),0,1,1)&lt;&gt;""),OFFSET('2．団体調査シート'!$F$109,$CR$4*(FT3-1),0,1,1),"")</f>
        <v/>
      </c>
      <c r="FZ2" s="131" t="str">
        <f ca="1">IF(AND(OFFSET('2．団体調査シート'!$H$107,$CR$4*(FT3-1),0,1,1)=1,OFFSET('2．団体調査シート'!$F$110,$CR$4*(FT3-1),0,1,1)&lt;&gt;""),OFFSET('2．団体調査シート'!$F$110,$CR$4*(FT3-1),0,1,1),"")</f>
        <v/>
      </c>
      <c r="GA2" s="131" t="str">
        <f ca="1">IF(AND(OFFSET('2．団体調査シート'!$H$107,$CR$4*(FT3-1),0,1,1)=1,OFFSET('2．団体調査シート'!$F$111,$CR$4*(FT3-1),0,1,1)&lt;&gt;""),SUBSTITUTE(SUBSTITUTE(ASC(OFFSET('2．団体調査シート'!$F$111,$CR$4*(FT3-1),0,1,1)),"―","-"),"ｰ","-"),"")</f>
        <v/>
      </c>
      <c r="GB2" s="131" t="str">
        <f ca="1">IF(AND(OFFSET('2．団体調査シート'!$H$107,$CR$4*(FT3-1),0,1,1)=1,OFFSET('2．団体調査シート'!$F$112,$CR$4*(FT3-1),0,1,1)&lt;&gt;""),OFFSET('2．団体調査シート'!$F$112,$CR$4*(FT3-1),0,1,1),"")</f>
        <v/>
      </c>
      <c r="GC2" s="131" t="str">
        <f ca="1">IF(AND(OFFSET('2．団体調査シート'!$H$107,$CR$4*(FT3-1),0,1,1)&lt;&gt;0,OFFSET('2．団体調査シート'!$H$113,$CR$4*(FT3-1),0,1,1)&lt;&gt;0),OFFSET('2．団体調査シート'!$F$113,$CR$4*(FT3-1),0,1,1),"")</f>
        <v/>
      </c>
      <c r="GD2" s="131" t="str">
        <f ca="1">IF(OFFSET('2．団体調査シート'!$D$104,$CR$4*(GD3-1),0,1,1)="","",OFFSET('2．団体調査シート'!$D$104,$CR$4*(GD3-1),0,1,1))</f>
        <v/>
      </c>
      <c r="GE2" s="131" t="str">
        <f ca="1">IF(OFFSET('2．団体調査シート'!$D$105,$CR$4*(GD3-1),0,1,1)="","",OFFSET('2．団体調査シート'!$D$105,$CR$4*(GD3-1),0,1,1))</f>
        <v/>
      </c>
      <c r="GF2" s="131" t="str">
        <f ca="1">IF(OFFSET('2．団体調査シート'!$D$106,$CR$4*(GD3-1),0,1,1)="","",OFFSET('2．団体調査シート'!$D$106,$CR$4*(GD3-1),0,1,1))</f>
        <v/>
      </c>
      <c r="GG2" s="131" t="str">
        <f ca="1">IF(OFFSET('2．団体調査シート'!$H$107,$CR$4*(GD3-1),0,1,1)=0,"",OFFSET('2．団体調査シート'!$F$107,$CR$4*(GD3-1),0,1,1))</f>
        <v/>
      </c>
      <c r="GH2" s="133" t="str">
        <f ca="1">IF(AND(OR(OFFSET('2．団体調査シート'!$H$107,$CR$4*(GD3-1),0,1,1)=1,OFFSET('2．団体調査シート'!$H$107,$CR$4*(GD3-1),0,1,1)=2),OFFSET('2．団体調査シート'!$F$108,$CR$4*(GD3-1),0,1,1)&lt;&gt;""),SUBSTITUTE(SUBSTITUTE(SUBSTITUTE(SUBSTITUTE(SUBSTITUTE(ASC(SUBSTITUTE(DBCS(OFFSET('2．団体調査シート'!$F$108,$CR$4*(GD3-1),0,1,1)),"．","/")),"年","/"),"月","/"),"日","")&amp;"♪","/♪",""),"♪","")*1,"")</f>
        <v/>
      </c>
      <c r="GI2" s="131" t="str">
        <f ca="1">IF(AND(OFFSET('2．団体調査シート'!$H$107,$CR$4*(GD3-1),0,1,1)=1,OFFSET('2．団体調査シート'!$F$109,$CR$4*(GD3-1),0,1,1)&lt;&gt;""),OFFSET('2．団体調査シート'!$F$109,$CR$4*(GD3-1),0,1,1),"")</f>
        <v/>
      </c>
      <c r="GJ2" s="131" t="str">
        <f ca="1">IF(AND(OFFSET('2．団体調査シート'!$H$107,$CR$4*(GD3-1),0,1,1)=1,OFFSET('2．団体調査シート'!$F$110,$CR$4*(GD3-1),0,1,1)&lt;&gt;""),OFFSET('2．団体調査シート'!$F$110,$CR$4*(GD3-1),0,1,1),"")</f>
        <v/>
      </c>
      <c r="GK2" s="131" t="str">
        <f ca="1">IF(AND(OFFSET('2．団体調査シート'!$H$107,$CR$4*(GD3-1),0,1,1)=1,OFFSET('2．団体調査シート'!$F$111,$CR$4*(GD3-1),0,1,1)&lt;&gt;""),SUBSTITUTE(SUBSTITUTE(ASC(OFFSET('2．団体調査シート'!$F$111,$CR$4*(GD3-1),0,1,1)),"―","-"),"ｰ","-"),"")</f>
        <v/>
      </c>
      <c r="GL2" s="131" t="str">
        <f ca="1">IF(AND(OFFSET('2．団体調査シート'!$H$107,$CR$4*(GD3-1),0,1,1)=1,OFFSET('2．団体調査シート'!$F$112,$CR$4*(GD3-1),0,1,1)&lt;&gt;""),OFFSET('2．団体調査シート'!$F$112,$CR$4*(GD3-1),0,1,1),"")</f>
        <v/>
      </c>
      <c r="GM2" s="131" t="str">
        <f ca="1">IF(AND(OFFSET('2．団体調査シート'!$H$107,$CR$4*(GD3-1),0,1,1)&lt;&gt;0,OFFSET('2．団体調査シート'!$H$113,$CR$4*(GD3-1),0,1,1)&lt;&gt;0),OFFSET('2．団体調査シート'!$F$113,$CR$4*(GD3-1),0,1,1),"")</f>
        <v/>
      </c>
      <c r="GN2" s="131" t="str">
        <f>IF('2．団体調査シート'!H206=0,"",'2．団体調査シート'!C206)</f>
        <v/>
      </c>
      <c r="GO2" s="131" t="str">
        <f>IF(OR('2．団体調査シート'!$H$206&lt;&gt;1,'2．団体調査シート'!C208=""),"",'2．団体調査シート'!C208)</f>
        <v/>
      </c>
      <c r="GP2" s="131" t="str">
        <f>IF(OR('2．団体調査シート'!$H$206&lt;&gt;1,'2．団体調査シート'!E208=""),"",'2．団体調査シート'!E208)</f>
        <v/>
      </c>
      <c r="GQ2" s="131" t="str">
        <f>IF(OR('2．団体調査シート'!$H$206&lt;&gt;1,'2．団体調査シート'!C209=""),"",'2．団体調査シート'!C209)</f>
        <v/>
      </c>
      <c r="GR2" s="131" t="str">
        <f>IF(OR('2．団体調査シート'!$H$206&lt;&gt;1,'2．団体調査シート'!E209=""),"",'2．団体調査シート'!E209)</f>
        <v/>
      </c>
      <c r="GS2" s="131" t="str">
        <f>IF(OR('2．団体調査シート'!$H$206&lt;&gt;1,'2．団体調査シート'!C210=""),"",'2．団体調査シート'!C210)</f>
        <v/>
      </c>
      <c r="GT2" s="131" t="str">
        <f>IF(OR('2．団体調査シート'!$H$206&lt;&gt;1,'2．団体調査シート'!E210=""),"",'2．団体調査シート'!E210)</f>
        <v/>
      </c>
      <c r="GU2" s="131" t="str">
        <f>IF(OR('2．団体調査シート'!$H$206&lt;&gt;1,'2．団体調査シート'!C211=""),"",'2．団体調査シート'!C211)</f>
        <v/>
      </c>
      <c r="GV2" s="131" t="str">
        <f>IF(OR('2．団体調査シート'!$H$206&lt;&gt;1,'2．団体調査シート'!E211=""),"",'2．団体調査シート'!E211)</f>
        <v/>
      </c>
      <c r="GW2" s="131" t="str">
        <f>IF(OR('2．団体調査シート'!$H$206&lt;&gt;1,'2．団体調査シート'!C212=""),"",'2．団体調査シート'!C212)</f>
        <v/>
      </c>
      <c r="GX2" s="131" t="str">
        <f>IF(OR('2．団体調査シート'!$H$206&lt;&gt;1,'2．団体調査シート'!E212=""),"",'2．団体調査シート'!E212)</f>
        <v/>
      </c>
      <c r="GY2" s="131" t="str">
        <f>IF(OR('2．団体調査シート'!$H$206&lt;&gt;1,'2．団体調査シート'!C213=""),"",'2．団体調査シート'!C213)</f>
        <v/>
      </c>
      <c r="GZ2" s="131" t="str">
        <f>IF(OR('2．団体調査シート'!$H$206&lt;&gt;1,'2．団体調査シート'!E213=""),"",'2．団体調査シート'!E213)</f>
        <v/>
      </c>
      <c r="HA2" s="131" t="str">
        <f>IF(OR('2．団体調査シート'!$H$206&lt;&gt;1,'2．団体調査シート'!C214=""),"",'2．団体調査シート'!C214)</f>
        <v/>
      </c>
      <c r="HB2" s="131" t="str">
        <f>IF(OR('2．団体調査シート'!$H$206&lt;&gt;1,'2．団体調査シート'!E214=""),"",'2．団体調査シート'!E214)</f>
        <v/>
      </c>
      <c r="HC2" s="131" t="str">
        <f>IF(OR('2．団体調査シート'!$H$206&lt;&gt;1,'2．団体調査シート'!C215=""),"",'2．団体調査シート'!C215)</f>
        <v/>
      </c>
      <c r="HD2" s="131" t="str">
        <f>IF(OR('2．団体調査シート'!$H$206&lt;&gt;1,'2．団体調査シート'!E215=""),"",'2．団体調査シート'!E215)</f>
        <v/>
      </c>
      <c r="HE2" s="131" t="str">
        <f>IF(OR('2．団体調査シート'!$H$206&lt;&gt;1,'2．団体調査シート'!C216=""),"",'2．団体調査シート'!C216)</f>
        <v/>
      </c>
      <c r="HF2" s="131" t="str">
        <f>IF(OR('2．団体調査シート'!$H$206&lt;&gt;1,'2．団体調査シート'!E216=""),"",'2．団体調査シート'!E216)</f>
        <v/>
      </c>
      <c r="HG2" s="131" t="str">
        <f>IF(OR('2．団体調査シート'!$H$206&lt;&gt;1,'2．団体調査シート'!C217=""),"",'2．団体調査シート'!C217)</f>
        <v/>
      </c>
      <c r="HH2" s="131" t="str">
        <f>IF(OR('2．団体調査シート'!$H$206&lt;&gt;1,'2．団体調査シート'!E217=""),"",'2．団体調査シート'!E217)</f>
        <v/>
      </c>
      <c r="HI2" s="134" t="s">
        <v>363</v>
      </c>
      <c r="HJ2" s="135"/>
      <c r="HK2" s="136"/>
    </row>
    <row r="3" spans="1:219">
      <c r="A3" s="134" t="s">
        <v>364</v>
      </c>
      <c r="B3" s="134"/>
      <c r="C3" s="134"/>
      <c r="BX3" s="137">
        <v>1</v>
      </c>
      <c r="BY3" s="137" t="s">
        <v>261</v>
      </c>
      <c r="BZ3" s="137">
        <v>2</v>
      </c>
      <c r="CA3" s="137" t="s">
        <v>261</v>
      </c>
      <c r="CB3" s="137">
        <v>3</v>
      </c>
      <c r="CC3" s="137" t="s">
        <v>261</v>
      </c>
      <c r="CD3" s="137">
        <v>4</v>
      </c>
      <c r="CE3" s="137" t="s">
        <v>261</v>
      </c>
      <c r="CF3" s="137">
        <v>5</v>
      </c>
      <c r="CG3" s="137" t="s">
        <v>261</v>
      </c>
      <c r="CH3" s="137">
        <v>6</v>
      </c>
      <c r="CI3" s="137" t="s">
        <v>261</v>
      </c>
      <c r="CJ3" s="137">
        <v>7</v>
      </c>
      <c r="CK3" s="137" t="s">
        <v>261</v>
      </c>
      <c r="CL3" s="137">
        <v>8</v>
      </c>
      <c r="CM3" s="137" t="s">
        <v>261</v>
      </c>
      <c r="CN3" s="137">
        <v>9</v>
      </c>
      <c r="CO3" s="137" t="s">
        <v>261</v>
      </c>
      <c r="CP3" s="137">
        <v>10</v>
      </c>
      <c r="CQ3" s="137" t="s">
        <v>261</v>
      </c>
      <c r="CR3" s="138">
        <v>1</v>
      </c>
      <c r="CS3" s="138" t="s">
        <v>261</v>
      </c>
      <c r="DB3" s="138">
        <v>2</v>
      </c>
      <c r="DC3" s="138" t="s">
        <v>261</v>
      </c>
      <c r="DL3" s="138">
        <v>3</v>
      </c>
      <c r="DM3" s="138" t="s">
        <v>261</v>
      </c>
      <c r="DV3" s="138">
        <v>4</v>
      </c>
      <c r="DW3" s="138" t="s">
        <v>261</v>
      </c>
      <c r="EF3" s="138">
        <v>5</v>
      </c>
      <c r="EG3" s="138" t="s">
        <v>261</v>
      </c>
      <c r="EP3" s="138">
        <v>6</v>
      </c>
      <c r="EQ3" s="138" t="s">
        <v>261</v>
      </c>
      <c r="EZ3" s="138">
        <v>7</v>
      </c>
      <c r="FA3" s="138" t="s">
        <v>261</v>
      </c>
      <c r="FJ3" s="138">
        <v>8</v>
      </c>
      <c r="FK3" s="138" t="s">
        <v>261</v>
      </c>
      <c r="FT3" s="138">
        <v>9</v>
      </c>
      <c r="FU3" s="138" t="s">
        <v>261</v>
      </c>
      <c r="GD3" s="138">
        <v>10</v>
      </c>
      <c r="GE3" s="138" t="s">
        <v>261</v>
      </c>
    </row>
    <row r="4" spans="1:219">
      <c r="BX4" s="139">
        <v>2</v>
      </c>
      <c r="BY4" s="139" t="s">
        <v>262</v>
      </c>
      <c r="CR4" s="139">
        <v>10</v>
      </c>
      <c r="CS4" s="139" t="s">
        <v>262</v>
      </c>
    </row>
    <row r="7" spans="1:219" ht="40.5">
      <c r="D7" s="317" t="s">
        <v>534</v>
      </c>
      <c r="E7" s="318" t="str">
        <f>IF('1．構成メンバー名簿'!N1=1,"↓プログラムはこの列までコピー","")</f>
        <v/>
      </c>
    </row>
    <row r="8" spans="1:219">
      <c r="A8" s="131" t="str">
        <f>IF(A2="","",A2)</f>
        <v/>
      </c>
      <c r="B8" s="131"/>
      <c r="C8" s="131"/>
      <c r="D8" s="131"/>
      <c r="E8" s="316"/>
      <c r="F8" s="134" t="s">
        <v>367</v>
      </c>
      <c r="G8" s="134"/>
      <c r="H8" s="136"/>
    </row>
    <row r="9" spans="1:219">
      <c r="A9" s="131"/>
      <c r="B9" s="131"/>
      <c r="C9" s="131"/>
      <c r="D9" s="131"/>
      <c r="E9" s="316"/>
    </row>
    <row r="10" spans="1:219">
      <c r="A10" s="131" t="str">
        <f>SUM(I12:I261)&amp;"名"</f>
        <v>0名</v>
      </c>
      <c r="B10" s="131"/>
      <c r="C10" s="131"/>
      <c r="D10" s="131"/>
      <c r="E10" s="316"/>
    </row>
    <row r="11" spans="1:219">
      <c r="A11" s="131" t="s">
        <v>535</v>
      </c>
      <c r="B11" s="131" t="s">
        <v>536</v>
      </c>
      <c r="C11" s="131" t="s">
        <v>537</v>
      </c>
      <c r="D11" s="131" t="s">
        <v>538</v>
      </c>
      <c r="E11" s="316" t="str">
        <f>IF('1．構成メンバー名簿'!N1=1,"プログラム掲載","")</f>
        <v/>
      </c>
    </row>
    <row r="12" spans="1:219">
      <c r="A12" s="1" t="str">
        <f>IF(B12="","",1)</f>
        <v/>
      </c>
      <c r="B12" s="1" t="str">
        <f>IF('1．構成メンバー名簿'!D24&lt;&gt;"",'1．構成メンバー名簿'!D24,"")</f>
        <v/>
      </c>
      <c r="C12" s="1" t="str">
        <f>IF('1．構成メンバー名簿'!E24&lt;&gt;"",'1．構成メンバー名簿'!E24,"")</f>
        <v/>
      </c>
      <c r="D12" s="1" t="str">
        <f>IF('1．構成メンバー名簿'!F24&lt;&gt;"",'1．構成メンバー名簿'!F24,"")</f>
        <v/>
      </c>
      <c r="E12" s="1" t="str">
        <f>IF('1．構成メンバー名簿'!T24=1,'1．構成メンバー名簿'!$M$21,IF('1．構成メンバー名簿'!T24=2,'1．構成メンバー名簿'!$N$21,""))</f>
        <v/>
      </c>
      <c r="F12" s="1" t="str">
        <f>IF(AND(I12&gt;0,SUM(I13:$I$261)=0),"←ここまで値でコピー","")</f>
        <v/>
      </c>
      <c r="I12" s="1">
        <f>IF(COUNTBLANK(B12:E12)=4,0,1)</f>
        <v>0</v>
      </c>
    </row>
    <row r="13" spans="1:219">
      <c r="A13" s="1" t="str">
        <f>IF(SUM(I13:$I$261)=0,"",A12+1)</f>
        <v/>
      </c>
      <c r="B13" s="1" t="str">
        <f>IF('1．構成メンバー名簿'!D25&lt;&gt;"",'1．構成メンバー名簿'!D25,"")</f>
        <v/>
      </c>
      <c r="C13" s="1" t="str">
        <f>IF('1．構成メンバー名簿'!E25&lt;&gt;"",'1．構成メンバー名簿'!E25,"")</f>
        <v/>
      </c>
      <c r="D13" s="1" t="str">
        <f>IF('1．構成メンバー名簿'!F25&lt;&gt;"",'1．構成メンバー名簿'!F25,"")</f>
        <v/>
      </c>
      <c r="E13" s="1" t="str">
        <f>IF('1．構成メンバー名簿'!T25=1,'1．構成メンバー名簿'!$M$21,IF('1．構成メンバー名簿'!T25=2,'1．構成メンバー名簿'!$N$21,""))</f>
        <v/>
      </c>
      <c r="F13" s="1" t="str">
        <f>IF(AND(I13&gt;0,SUM(I14:$I$261)=0),"←ここまで値でコピー","")</f>
        <v/>
      </c>
      <c r="I13" s="1">
        <f t="shared" ref="I13:I76" si="0">IF(COUNTBLANK(B13:E13)=4,0,1)</f>
        <v>0</v>
      </c>
    </row>
    <row r="14" spans="1:219">
      <c r="A14" s="1" t="str">
        <f>IF(SUM(I14:$I$261)=0,"",A13+1)</f>
        <v/>
      </c>
      <c r="B14" s="1" t="str">
        <f>IF('1．構成メンバー名簿'!D26&lt;&gt;"",'1．構成メンバー名簿'!D26,"")</f>
        <v/>
      </c>
      <c r="C14" s="1" t="str">
        <f>IF('1．構成メンバー名簿'!E26&lt;&gt;"",'1．構成メンバー名簿'!E26,"")</f>
        <v/>
      </c>
      <c r="D14" s="1" t="str">
        <f>IF('1．構成メンバー名簿'!F26&lt;&gt;"",'1．構成メンバー名簿'!F26,"")</f>
        <v/>
      </c>
      <c r="E14" s="1" t="str">
        <f>IF('1．構成メンバー名簿'!T26=1,'1．構成メンバー名簿'!$M$21,IF('1．構成メンバー名簿'!T26=2,'1．構成メンバー名簿'!$N$21,""))</f>
        <v/>
      </c>
      <c r="F14" s="1" t="str">
        <f>IF(AND(I14&gt;0,SUM(I15:$I$261)=0),"←ここまで値でコピー","")</f>
        <v/>
      </c>
      <c r="I14" s="1">
        <f t="shared" si="0"/>
        <v>0</v>
      </c>
    </row>
    <row r="15" spans="1:219">
      <c r="A15" s="1" t="str">
        <f>IF(SUM(I15:$I$261)=0,"",A14+1)</f>
        <v/>
      </c>
      <c r="B15" s="1" t="str">
        <f>IF('1．構成メンバー名簿'!D27&lt;&gt;"",'1．構成メンバー名簿'!D27,"")</f>
        <v/>
      </c>
      <c r="C15" s="1" t="str">
        <f>IF('1．構成メンバー名簿'!E27&lt;&gt;"",'1．構成メンバー名簿'!E27,"")</f>
        <v/>
      </c>
      <c r="D15" s="1" t="str">
        <f>IF('1．構成メンバー名簿'!F27&lt;&gt;"",'1．構成メンバー名簿'!F27,"")</f>
        <v/>
      </c>
      <c r="E15" s="1" t="str">
        <f>IF('1．構成メンバー名簿'!T27=1,'1．構成メンバー名簿'!$M$21,IF('1．構成メンバー名簿'!T27=2,'1．構成メンバー名簿'!$N$21,""))</f>
        <v/>
      </c>
      <c r="F15" s="1" t="str">
        <f>IF(AND(I15&gt;0,SUM(I16:$I$261)=0),"←ここまで値でコピー","")</f>
        <v/>
      </c>
      <c r="I15" s="1">
        <f t="shared" si="0"/>
        <v>0</v>
      </c>
    </row>
    <row r="16" spans="1:219">
      <c r="A16" s="1" t="str">
        <f>IF(SUM(I16:$I$261)=0,"",A15+1)</f>
        <v/>
      </c>
      <c r="B16" s="1" t="str">
        <f>IF('1．構成メンバー名簿'!D28&lt;&gt;"",'1．構成メンバー名簿'!D28,"")</f>
        <v/>
      </c>
      <c r="C16" s="1" t="str">
        <f>IF('1．構成メンバー名簿'!E28&lt;&gt;"",'1．構成メンバー名簿'!E28,"")</f>
        <v/>
      </c>
      <c r="D16" s="1" t="str">
        <f>IF('1．構成メンバー名簿'!F28&lt;&gt;"",'1．構成メンバー名簿'!F28,"")</f>
        <v/>
      </c>
      <c r="E16" s="1" t="str">
        <f>IF('1．構成メンバー名簿'!T28=1,'1．構成メンバー名簿'!$M$21,IF('1．構成メンバー名簿'!T28=2,'1．構成メンバー名簿'!$N$21,""))</f>
        <v/>
      </c>
      <c r="F16" s="1" t="str">
        <f>IF(AND(I16&gt;0,SUM(I17:$I$261)=0),"←ここまで値でコピー","")</f>
        <v/>
      </c>
      <c r="I16" s="1">
        <f t="shared" si="0"/>
        <v>0</v>
      </c>
    </row>
    <row r="17" spans="1:9">
      <c r="A17" s="1" t="str">
        <f>IF(SUM(I17:$I$261)=0,"",A16+1)</f>
        <v/>
      </c>
      <c r="B17" s="1" t="str">
        <f>IF('1．構成メンバー名簿'!D29&lt;&gt;"",'1．構成メンバー名簿'!D29,"")</f>
        <v/>
      </c>
      <c r="C17" s="1" t="str">
        <f>IF('1．構成メンバー名簿'!E29&lt;&gt;"",'1．構成メンバー名簿'!E29,"")</f>
        <v/>
      </c>
      <c r="D17" s="1" t="str">
        <f>IF('1．構成メンバー名簿'!F29&lt;&gt;"",'1．構成メンバー名簿'!F29,"")</f>
        <v/>
      </c>
      <c r="E17" s="1" t="str">
        <f>IF('1．構成メンバー名簿'!T29=1,'1．構成メンバー名簿'!$M$21,IF('1．構成メンバー名簿'!T29=2,'1．構成メンバー名簿'!$N$21,""))</f>
        <v/>
      </c>
      <c r="F17" s="1" t="str">
        <f>IF(AND(I17&gt;0,SUM(I18:$I$261)=0),"←ここまで値でコピー","")</f>
        <v/>
      </c>
      <c r="I17" s="1">
        <f t="shared" si="0"/>
        <v>0</v>
      </c>
    </row>
    <row r="18" spans="1:9">
      <c r="A18" s="1" t="str">
        <f>IF(SUM(I18:$I$261)=0,"",A17+1)</f>
        <v/>
      </c>
      <c r="B18" s="1" t="str">
        <f>IF('1．構成メンバー名簿'!D30&lt;&gt;"",'1．構成メンバー名簿'!D30,"")</f>
        <v/>
      </c>
      <c r="C18" s="1" t="str">
        <f>IF('1．構成メンバー名簿'!E30&lt;&gt;"",'1．構成メンバー名簿'!E30,"")</f>
        <v/>
      </c>
      <c r="D18" s="1" t="str">
        <f>IF('1．構成メンバー名簿'!F30&lt;&gt;"",'1．構成メンバー名簿'!F30,"")</f>
        <v/>
      </c>
      <c r="E18" s="1" t="str">
        <f>IF('1．構成メンバー名簿'!T30=1,'1．構成メンバー名簿'!$M$21,IF('1．構成メンバー名簿'!T30=2,'1．構成メンバー名簿'!$N$21,""))</f>
        <v/>
      </c>
      <c r="F18" s="1" t="str">
        <f>IF(AND(I18&gt;0,SUM(I19:$I$261)=0),"←ここまで値でコピー","")</f>
        <v/>
      </c>
      <c r="I18" s="1">
        <f t="shared" si="0"/>
        <v>0</v>
      </c>
    </row>
    <row r="19" spans="1:9">
      <c r="A19" s="1" t="str">
        <f>IF(SUM(I19:$I$261)=0,"",A18+1)</f>
        <v/>
      </c>
      <c r="B19" s="1" t="str">
        <f>IF('1．構成メンバー名簿'!D31&lt;&gt;"",'1．構成メンバー名簿'!D31,"")</f>
        <v/>
      </c>
      <c r="C19" s="1" t="str">
        <f>IF('1．構成メンバー名簿'!E31&lt;&gt;"",'1．構成メンバー名簿'!E31,"")</f>
        <v/>
      </c>
      <c r="D19" s="1" t="str">
        <f>IF('1．構成メンバー名簿'!F31&lt;&gt;"",'1．構成メンバー名簿'!F31,"")</f>
        <v/>
      </c>
      <c r="E19" s="1" t="str">
        <f>IF('1．構成メンバー名簿'!T31=1,'1．構成メンバー名簿'!$M$21,IF('1．構成メンバー名簿'!T31=2,'1．構成メンバー名簿'!$N$21,""))</f>
        <v/>
      </c>
      <c r="F19" s="1" t="str">
        <f>IF(AND(I19&gt;0,SUM(I20:$I$261)=0),"←ここまで値でコピー","")</f>
        <v/>
      </c>
      <c r="I19" s="1">
        <f t="shared" si="0"/>
        <v>0</v>
      </c>
    </row>
    <row r="20" spans="1:9">
      <c r="A20" s="1" t="str">
        <f>IF(SUM(I20:$I$261)=0,"",A19+1)</f>
        <v/>
      </c>
      <c r="B20" s="1" t="str">
        <f>IF('1．構成メンバー名簿'!D32&lt;&gt;"",'1．構成メンバー名簿'!D32,"")</f>
        <v/>
      </c>
      <c r="C20" s="1" t="str">
        <f>IF('1．構成メンバー名簿'!E32&lt;&gt;"",'1．構成メンバー名簿'!E32,"")</f>
        <v/>
      </c>
      <c r="D20" s="1" t="str">
        <f>IF('1．構成メンバー名簿'!F32&lt;&gt;"",'1．構成メンバー名簿'!F32,"")</f>
        <v/>
      </c>
      <c r="E20" s="1" t="str">
        <f>IF('1．構成メンバー名簿'!T32=1,'1．構成メンバー名簿'!$M$21,IF('1．構成メンバー名簿'!T32=2,'1．構成メンバー名簿'!$N$21,""))</f>
        <v/>
      </c>
      <c r="F20" s="1" t="str">
        <f>IF(AND(I20&gt;0,SUM(I21:$I$261)=0),"←ここまで値でコピー","")</f>
        <v/>
      </c>
      <c r="I20" s="1">
        <f t="shared" si="0"/>
        <v>0</v>
      </c>
    </row>
    <row r="21" spans="1:9">
      <c r="A21" s="1" t="str">
        <f>IF(SUM(I21:$I$261)=0,"",A20+1)</f>
        <v/>
      </c>
      <c r="B21" s="1" t="str">
        <f>IF('1．構成メンバー名簿'!D33&lt;&gt;"",'1．構成メンバー名簿'!D33,"")</f>
        <v/>
      </c>
      <c r="C21" s="1" t="str">
        <f>IF('1．構成メンバー名簿'!E33&lt;&gt;"",'1．構成メンバー名簿'!E33,"")</f>
        <v/>
      </c>
      <c r="D21" s="1" t="str">
        <f>IF('1．構成メンバー名簿'!F33&lt;&gt;"",'1．構成メンバー名簿'!F33,"")</f>
        <v/>
      </c>
      <c r="E21" s="1" t="str">
        <f>IF('1．構成メンバー名簿'!T33=1,'1．構成メンバー名簿'!$M$21,IF('1．構成メンバー名簿'!T33=2,'1．構成メンバー名簿'!$N$21,""))</f>
        <v/>
      </c>
      <c r="F21" s="1" t="str">
        <f>IF(AND(I21&gt;0,SUM(I22:$I$261)=0),"←ここまで値でコピー","")</f>
        <v/>
      </c>
      <c r="I21" s="1">
        <f t="shared" si="0"/>
        <v>0</v>
      </c>
    </row>
    <row r="22" spans="1:9">
      <c r="A22" s="1" t="str">
        <f>IF(SUM(I22:$I$261)=0,"",A21+1)</f>
        <v/>
      </c>
      <c r="B22" s="1" t="str">
        <f>IF('1．構成メンバー名簿'!D34&lt;&gt;"",'1．構成メンバー名簿'!D34,"")</f>
        <v/>
      </c>
      <c r="C22" s="1" t="str">
        <f>IF('1．構成メンバー名簿'!E34&lt;&gt;"",'1．構成メンバー名簿'!E34,"")</f>
        <v/>
      </c>
      <c r="D22" s="1" t="str">
        <f>IF('1．構成メンバー名簿'!F34&lt;&gt;"",'1．構成メンバー名簿'!F34,"")</f>
        <v/>
      </c>
      <c r="E22" s="1" t="str">
        <f>IF('1．構成メンバー名簿'!T34=1,'1．構成メンバー名簿'!$M$21,IF('1．構成メンバー名簿'!T34=2,'1．構成メンバー名簿'!$N$21,""))</f>
        <v/>
      </c>
      <c r="F22" s="1" t="str">
        <f>IF(AND(I22&gt;0,SUM(I23:$I$261)=0),"←ここまで値でコピー","")</f>
        <v/>
      </c>
      <c r="I22" s="1">
        <f t="shared" si="0"/>
        <v>0</v>
      </c>
    </row>
    <row r="23" spans="1:9">
      <c r="A23" s="1" t="str">
        <f>IF(SUM(I23:$I$261)=0,"",A22+1)</f>
        <v/>
      </c>
      <c r="B23" s="1" t="str">
        <f>IF('1．構成メンバー名簿'!D35&lt;&gt;"",'1．構成メンバー名簿'!D35,"")</f>
        <v/>
      </c>
      <c r="C23" s="1" t="str">
        <f>IF('1．構成メンバー名簿'!E35&lt;&gt;"",'1．構成メンバー名簿'!E35,"")</f>
        <v/>
      </c>
      <c r="D23" s="1" t="str">
        <f>IF('1．構成メンバー名簿'!F35&lt;&gt;"",'1．構成メンバー名簿'!F35,"")</f>
        <v/>
      </c>
      <c r="E23" s="1" t="str">
        <f>IF('1．構成メンバー名簿'!T35=1,'1．構成メンバー名簿'!$M$21,IF('1．構成メンバー名簿'!T35=2,'1．構成メンバー名簿'!$N$21,""))</f>
        <v/>
      </c>
      <c r="F23" s="1" t="str">
        <f>IF(AND(I23&gt;0,SUM(I24:$I$261)=0),"←ここまで値でコピー","")</f>
        <v/>
      </c>
      <c r="I23" s="1">
        <f t="shared" si="0"/>
        <v>0</v>
      </c>
    </row>
    <row r="24" spans="1:9">
      <c r="A24" s="1" t="str">
        <f>IF(SUM(I24:$I$261)=0,"",A23+1)</f>
        <v/>
      </c>
      <c r="B24" s="1" t="str">
        <f>IF('1．構成メンバー名簿'!D36&lt;&gt;"",'1．構成メンバー名簿'!D36,"")</f>
        <v/>
      </c>
      <c r="C24" s="1" t="str">
        <f>IF('1．構成メンバー名簿'!E36&lt;&gt;"",'1．構成メンバー名簿'!E36,"")</f>
        <v/>
      </c>
      <c r="D24" s="1" t="str">
        <f>IF('1．構成メンバー名簿'!F36&lt;&gt;"",'1．構成メンバー名簿'!F36,"")</f>
        <v/>
      </c>
      <c r="E24" s="1" t="str">
        <f>IF('1．構成メンバー名簿'!T36=1,'1．構成メンバー名簿'!$M$21,IF('1．構成メンバー名簿'!T36=2,'1．構成メンバー名簿'!$N$21,""))</f>
        <v/>
      </c>
      <c r="F24" s="1" t="str">
        <f>IF(AND(I24&gt;0,SUM(I25:$I$261)=0),"←ここまで値でコピー","")</f>
        <v/>
      </c>
      <c r="I24" s="1">
        <f t="shared" si="0"/>
        <v>0</v>
      </c>
    </row>
    <row r="25" spans="1:9">
      <c r="A25" s="1" t="str">
        <f>IF(SUM(I25:$I$261)=0,"",A24+1)</f>
        <v/>
      </c>
      <c r="B25" s="1" t="str">
        <f>IF('1．構成メンバー名簿'!D37&lt;&gt;"",'1．構成メンバー名簿'!D37,"")</f>
        <v/>
      </c>
      <c r="C25" s="1" t="str">
        <f>IF('1．構成メンバー名簿'!E37&lt;&gt;"",'1．構成メンバー名簿'!E37,"")</f>
        <v/>
      </c>
      <c r="D25" s="1" t="str">
        <f>IF('1．構成メンバー名簿'!F37&lt;&gt;"",'1．構成メンバー名簿'!F37,"")</f>
        <v/>
      </c>
      <c r="E25" s="1" t="str">
        <f>IF('1．構成メンバー名簿'!T37=1,'1．構成メンバー名簿'!$M$21,IF('1．構成メンバー名簿'!T37=2,'1．構成メンバー名簿'!$N$21,""))</f>
        <v/>
      </c>
      <c r="F25" s="1" t="str">
        <f>IF(AND(I25&gt;0,SUM(I26:$I$261)=0),"←ここまで値でコピー","")</f>
        <v/>
      </c>
      <c r="I25" s="1">
        <f t="shared" si="0"/>
        <v>0</v>
      </c>
    </row>
    <row r="26" spans="1:9">
      <c r="A26" s="1" t="str">
        <f>IF(SUM(I26:$I$261)=0,"",A25+1)</f>
        <v/>
      </c>
      <c r="B26" s="1" t="str">
        <f>IF('1．構成メンバー名簿'!D38&lt;&gt;"",'1．構成メンバー名簿'!D38,"")</f>
        <v/>
      </c>
      <c r="C26" s="1" t="str">
        <f>IF('1．構成メンバー名簿'!E38&lt;&gt;"",'1．構成メンバー名簿'!E38,"")</f>
        <v/>
      </c>
      <c r="D26" s="1" t="str">
        <f>IF('1．構成メンバー名簿'!F38&lt;&gt;"",'1．構成メンバー名簿'!F38,"")</f>
        <v/>
      </c>
      <c r="E26" s="1" t="str">
        <f>IF('1．構成メンバー名簿'!T38=1,'1．構成メンバー名簿'!$M$21,IF('1．構成メンバー名簿'!T38=2,'1．構成メンバー名簿'!$N$21,""))</f>
        <v/>
      </c>
      <c r="F26" s="1" t="str">
        <f>IF(AND(I26&gt;0,SUM(I27:$I$261)=0),"←ここまで値でコピー","")</f>
        <v/>
      </c>
      <c r="I26" s="1">
        <f t="shared" si="0"/>
        <v>0</v>
      </c>
    </row>
    <row r="27" spans="1:9">
      <c r="A27" s="1" t="str">
        <f>IF(SUM(I27:$I$261)=0,"",A26+1)</f>
        <v/>
      </c>
      <c r="B27" s="1" t="str">
        <f>IF('1．構成メンバー名簿'!D39&lt;&gt;"",'1．構成メンバー名簿'!D39,"")</f>
        <v/>
      </c>
      <c r="C27" s="1" t="str">
        <f>IF('1．構成メンバー名簿'!E39&lt;&gt;"",'1．構成メンバー名簿'!E39,"")</f>
        <v/>
      </c>
      <c r="D27" s="1" t="str">
        <f>IF('1．構成メンバー名簿'!F39&lt;&gt;"",'1．構成メンバー名簿'!F39,"")</f>
        <v/>
      </c>
      <c r="E27" s="1" t="str">
        <f>IF('1．構成メンバー名簿'!T39=1,'1．構成メンバー名簿'!$M$21,IF('1．構成メンバー名簿'!T39=2,'1．構成メンバー名簿'!$N$21,""))</f>
        <v/>
      </c>
      <c r="F27" s="1" t="str">
        <f>IF(AND(I27&gt;0,SUM(I28:$I$261)=0),"←ここまで値でコピー","")</f>
        <v/>
      </c>
      <c r="I27" s="1">
        <f t="shared" si="0"/>
        <v>0</v>
      </c>
    </row>
    <row r="28" spans="1:9">
      <c r="A28" s="1" t="str">
        <f>IF(SUM(I28:$I$261)=0,"",A27+1)</f>
        <v/>
      </c>
      <c r="B28" s="1" t="str">
        <f>IF('1．構成メンバー名簿'!D40&lt;&gt;"",'1．構成メンバー名簿'!D40,"")</f>
        <v/>
      </c>
      <c r="C28" s="1" t="str">
        <f>IF('1．構成メンバー名簿'!E40&lt;&gt;"",'1．構成メンバー名簿'!E40,"")</f>
        <v/>
      </c>
      <c r="D28" s="1" t="str">
        <f>IF('1．構成メンバー名簿'!F40&lt;&gt;"",'1．構成メンバー名簿'!F40,"")</f>
        <v/>
      </c>
      <c r="E28" s="1" t="str">
        <f>IF('1．構成メンバー名簿'!T40=1,'1．構成メンバー名簿'!$M$21,IF('1．構成メンバー名簿'!T40=2,'1．構成メンバー名簿'!$N$21,""))</f>
        <v/>
      </c>
      <c r="F28" s="1" t="str">
        <f>IF(AND(I28&gt;0,SUM(I29:$I$261)=0),"←ここまで値でコピー","")</f>
        <v/>
      </c>
      <c r="I28" s="1">
        <f t="shared" si="0"/>
        <v>0</v>
      </c>
    </row>
    <row r="29" spans="1:9">
      <c r="A29" s="1" t="str">
        <f>IF(SUM(I29:$I$261)=0,"",A28+1)</f>
        <v/>
      </c>
      <c r="B29" s="1" t="str">
        <f>IF('1．構成メンバー名簿'!D41&lt;&gt;"",'1．構成メンバー名簿'!D41,"")</f>
        <v/>
      </c>
      <c r="C29" s="1" t="str">
        <f>IF('1．構成メンバー名簿'!E41&lt;&gt;"",'1．構成メンバー名簿'!E41,"")</f>
        <v/>
      </c>
      <c r="D29" s="1" t="str">
        <f>IF('1．構成メンバー名簿'!F41&lt;&gt;"",'1．構成メンバー名簿'!F41,"")</f>
        <v/>
      </c>
      <c r="E29" s="1" t="str">
        <f>IF('1．構成メンバー名簿'!T41=1,'1．構成メンバー名簿'!$M$21,IF('1．構成メンバー名簿'!T41=2,'1．構成メンバー名簿'!$N$21,""))</f>
        <v/>
      </c>
      <c r="F29" s="1" t="str">
        <f>IF(AND(I29&gt;0,SUM(I30:$I$261)=0),"←ここまで値でコピー","")</f>
        <v/>
      </c>
      <c r="I29" s="1">
        <f t="shared" si="0"/>
        <v>0</v>
      </c>
    </row>
    <row r="30" spans="1:9">
      <c r="A30" s="1" t="str">
        <f>IF(SUM(I30:$I$261)=0,"",A29+1)</f>
        <v/>
      </c>
      <c r="B30" s="1" t="str">
        <f>IF('1．構成メンバー名簿'!D42&lt;&gt;"",'1．構成メンバー名簿'!D42,"")</f>
        <v/>
      </c>
      <c r="C30" s="1" t="str">
        <f>IF('1．構成メンバー名簿'!E42&lt;&gt;"",'1．構成メンバー名簿'!E42,"")</f>
        <v/>
      </c>
      <c r="D30" s="1" t="str">
        <f>IF('1．構成メンバー名簿'!F42&lt;&gt;"",'1．構成メンバー名簿'!F42,"")</f>
        <v/>
      </c>
      <c r="E30" s="1" t="str">
        <f>IF('1．構成メンバー名簿'!T42=1,'1．構成メンバー名簿'!$M$21,IF('1．構成メンバー名簿'!T42=2,'1．構成メンバー名簿'!$N$21,""))</f>
        <v/>
      </c>
      <c r="F30" s="1" t="str">
        <f>IF(AND(I30&gt;0,SUM(I31:$I$261)=0),"←ここまで値でコピー","")</f>
        <v/>
      </c>
      <c r="I30" s="1">
        <f t="shared" si="0"/>
        <v>0</v>
      </c>
    </row>
    <row r="31" spans="1:9">
      <c r="A31" s="1" t="str">
        <f>IF(SUM(I31:$I$261)=0,"",A30+1)</f>
        <v/>
      </c>
      <c r="B31" s="1" t="str">
        <f>IF('1．構成メンバー名簿'!D43&lt;&gt;"",'1．構成メンバー名簿'!D43,"")</f>
        <v/>
      </c>
      <c r="C31" s="1" t="str">
        <f>IF('1．構成メンバー名簿'!E43&lt;&gt;"",'1．構成メンバー名簿'!E43,"")</f>
        <v/>
      </c>
      <c r="D31" s="1" t="str">
        <f>IF('1．構成メンバー名簿'!F43&lt;&gt;"",'1．構成メンバー名簿'!F43,"")</f>
        <v/>
      </c>
      <c r="E31" s="1" t="str">
        <f>IF('1．構成メンバー名簿'!T43=1,'1．構成メンバー名簿'!$M$21,IF('1．構成メンバー名簿'!T43=2,'1．構成メンバー名簿'!$N$21,""))</f>
        <v/>
      </c>
      <c r="F31" s="1" t="str">
        <f>IF(AND(I31&gt;0,SUM(I32:$I$261)=0),"←ここまで値でコピー","")</f>
        <v/>
      </c>
      <c r="I31" s="1">
        <f t="shared" si="0"/>
        <v>0</v>
      </c>
    </row>
    <row r="32" spans="1:9">
      <c r="A32" s="1" t="str">
        <f>IF(SUM(I32:$I$261)=0,"",A31+1)</f>
        <v/>
      </c>
      <c r="B32" s="1" t="str">
        <f>IF('1．構成メンバー名簿'!D44&lt;&gt;"",'1．構成メンバー名簿'!D44,"")</f>
        <v/>
      </c>
      <c r="C32" s="1" t="str">
        <f>IF('1．構成メンバー名簿'!E44&lt;&gt;"",'1．構成メンバー名簿'!E44,"")</f>
        <v/>
      </c>
      <c r="D32" s="1" t="str">
        <f>IF('1．構成メンバー名簿'!F44&lt;&gt;"",'1．構成メンバー名簿'!F44,"")</f>
        <v/>
      </c>
      <c r="E32" s="1" t="str">
        <f>IF('1．構成メンバー名簿'!T44=1,'1．構成メンバー名簿'!$M$21,IF('1．構成メンバー名簿'!T44=2,'1．構成メンバー名簿'!$N$21,""))</f>
        <v/>
      </c>
      <c r="F32" s="1" t="str">
        <f>IF(AND(I32&gt;0,SUM(I33:$I$261)=0),"←ここまで値でコピー","")</f>
        <v/>
      </c>
      <c r="I32" s="1">
        <f t="shared" si="0"/>
        <v>0</v>
      </c>
    </row>
    <row r="33" spans="1:9">
      <c r="A33" s="1" t="str">
        <f>IF(SUM(I33:$I$261)=0,"",A32+1)</f>
        <v/>
      </c>
      <c r="B33" s="1" t="str">
        <f>IF('1．構成メンバー名簿'!D45&lt;&gt;"",'1．構成メンバー名簿'!D45,"")</f>
        <v/>
      </c>
      <c r="C33" s="1" t="str">
        <f>IF('1．構成メンバー名簿'!E45&lt;&gt;"",'1．構成メンバー名簿'!E45,"")</f>
        <v/>
      </c>
      <c r="D33" s="1" t="str">
        <f>IF('1．構成メンバー名簿'!F45&lt;&gt;"",'1．構成メンバー名簿'!F45,"")</f>
        <v/>
      </c>
      <c r="E33" s="1" t="str">
        <f>IF('1．構成メンバー名簿'!T45=1,'1．構成メンバー名簿'!$M$21,IF('1．構成メンバー名簿'!T45=2,'1．構成メンバー名簿'!$N$21,""))</f>
        <v/>
      </c>
      <c r="F33" s="1" t="str">
        <f>IF(AND(I33&gt;0,SUM(I34:$I$261)=0),"←ここまで値でコピー","")</f>
        <v/>
      </c>
      <c r="I33" s="1">
        <f t="shared" si="0"/>
        <v>0</v>
      </c>
    </row>
    <row r="34" spans="1:9">
      <c r="A34" s="1" t="str">
        <f>IF(SUM(I34:$I$261)=0,"",A33+1)</f>
        <v/>
      </c>
      <c r="B34" s="1" t="str">
        <f>IF('1．構成メンバー名簿'!D46&lt;&gt;"",'1．構成メンバー名簿'!D46,"")</f>
        <v/>
      </c>
      <c r="C34" s="1" t="str">
        <f>IF('1．構成メンバー名簿'!E46&lt;&gt;"",'1．構成メンバー名簿'!E46,"")</f>
        <v/>
      </c>
      <c r="D34" s="1" t="str">
        <f>IF('1．構成メンバー名簿'!F46&lt;&gt;"",'1．構成メンバー名簿'!F46,"")</f>
        <v/>
      </c>
      <c r="E34" s="1" t="str">
        <f>IF('1．構成メンバー名簿'!T46=1,'1．構成メンバー名簿'!$M$21,IF('1．構成メンバー名簿'!T46=2,'1．構成メンバー名簿'!$N$21,""))</f>
        <v/>
      </c>
      <c r="F34" s="1" t="str">
        <f>IF(AND(I34&gt;0,SUM(I35:$I$261)=0),"←ここまで値でコピー","")</f>
        <v/>
      </c>
      <c r="I34" s="1">
        <f t="shared" si="0"/>
        <v>0</v>
      </c>
    </row>
    <row r="35" spans="1:9">
      <c r="A35" s="1" t="str">
        <f>IF(SUM(I35:$I$261)=0,"",A34+1)</f>
        <v/>
      </c>
      <c r="B35" s="1" t="str">
        <f>IF('1．構成メンバー名簿'!D47&lt;&gt;"",'1．構成メンバー名簿'!D47,"")</f>
        <v/>
      </c>
      <c r="C35" s="1" t="str">
        <f>IF('1．構成メンバー名簿'!E47&lt;&gt;"",'1．構成メンバー名簿'!E47,"")</f>
        <v/>
      </c>
      <c r="D35" s="1" t="str">
        <f>IF('1．構成メンバー名簿'!F47&lt;&gt;"",'1．構成メンバー名簿'!F47,"")</f>
        <v/>
      </c>
      <c r="E35" s="1" t="str">
        <f>IF('1．構成メンバー名簿'!T47=1,'1．構成メンバー名簿'!$M$21,IF('1．構成メンバー名簿'!T47=2,'1．構成メンバー名簿'!$N$21,""))</f>
        <v/>
      </c>
      <c r="F35" s="1" t="str">
        <f>IF(AND(I35&gt;0,SUM(I36:$I$261)=0),"←ここまで値でコピー","")</f>
        <v/>
      </c>
      <c r="I35" s="1">
        <f t="shared" si="0"/>
        <v>0</v>
      </c>
    </row>
    <row r="36" spans="1:9">
      <c r="A36" s="1" t="str">
        <f>IF(SUM(I36:$I$261)=0,"",A35+1)</f>
        <v/>
      </c>
      <c r="B36" s="1" t="str">
        <f>IF('1．構成メンバー名簿'!D48&lt;&gt;"",'1．構成メンバー名簿'!D48,"")</f>
        <v/>
      </c>
      <c r="C36" s="1" t="str">
        <f>IF('1．構成メンバー名簿'!E48&lt;&gt;"",'1．構成メンバー名簿'!E48,"")</f>
        <v/>
      </c>
      <c r="D36" s="1" t="str">
        <f>IF('1．構成メンバー名簿'!F48&lt;&gt;"",'1．構成メンバー名簿'!F48,"")</f>
        <v/>
      </c>
      <c r="E36" s="1" t="str">
        <f>IF('1．構成メンバー名簿'!T48=1,'1．構成メンバー名簿'!$M$21,IF('1．構成メンバー名簿'!T48=2,'1．構成メンバー名簿'!$N$21,""))</f>
        <v/>
      </c>
      <c r="F36" s="1" t="str">
        <f>IF(AND(I36&gt;0,SUM(I37:$I$261)=0),"←ここまで値でコピー","")</f>
        <v/>
      </c>
      <c r="I36" s="1">
        <f t="shared" si="0"/>
        <v>0</v>
      </c>
    </row>
    <row r="37" spans="1:9">
      <c r="A37" s="1" t="str">
        <f>IF(SUM(I37:$I$261)=0,"",A36+1)</f>
        <v/>
      </c>
      <c r="B37" s="1" t="str">
        <f>IF('1．構成メンバー名簿'!D49&lt;&gt;"",'1．構成メンバー名簿'!D49,"")</f>
        <v/>
      </c>
      <c r="C37" s="1" t="str">
        <f>IF('1．構成メンバー名簿'!E49&lt;&gt;"",'1．構成メンバー名簿'!E49,"")</f>
        <v/>
      </c>
      <c r="D37" s="1" t="str">
        <f>IF('1．構成メンバー名簿'!F49&lt;&gt;"",'1．構成メンバー名簿'!F49,"")</f>
        <v/>
      </c>
      <c r="E37" s="1" t="str">
        <f>IF('1．構成メンバー名簿'!T49=1,'1．構成メンバー名簿'!$M$21,IF('1．構成メンバー名簿'!T49=2,'1．構成メンバー名簿'!$N$21,""))</f>
        <v/>
      </c>
      <c r="F37" s="1" t="str">
        <f>IF(AND(I37&gt;0,SUM(I38:$I$261)=0),"←ここまで値でコピー","")</f>
        <v/>
      </c>
      <c r="I37" s="1">
        <f t="shared" si="0"/>
        <v>0</v>
      </c>
    </row>
    <row r="38" spans="1:9">
      <c r="A38" s="1" t="str">
        <f>IF(SUM(I38:$I$261)=0,"",A37+1)</f>
        <v/>
      </c>
      <c r="B38" s="1" t="str">
        <f>IF('1．構成メンバー名簿'!D50&lt;&gt;"",'1．構成メンバー名簿'!D50,"")</f>
        <v/>
      </c>
      <c r="C38" s="1" t="str">
        <f>IF('1．構成メンバー名簿'!E50&lt;&gt;"",'1．構成メンバー名簿'!E50,"")</f>
        <v/>
      </c>
      <c r="D38" s="1" t="str">
        <f>IF('1．構成メンバー名簿'!F50&lt;&gt;"",'1．構成メンバー名簿'!F50,"")</f>
        <v/>
      </c>
      <c r="E38" s="1" t="str">
        <f>IF('1．構成メンバー名簿'!T50=1,'1．構成メンバー名簿'!$M$21,IF('1．構成メンバー名簿'!T50=2,'1．構成メンバー名簿'!$N$21,""))</f>
        <v/>
      </c>
      <c r="F38" s="1" t="str">
        <f>IF(AND(I38&gt;0,SUM(I39:$I$261)=0),"←ここまで値でコピー","")</f>
        <v/>
      </c>
      <c r="I38" s="1">
        <f t="shared" si="0"/>
        <v>0</v>
      </c>
    </row>
    <row r="39" spans="1:9">
      <c r="A39" s="1" t="str">
        <f>IF(SUM(I39:$I$261)=0,"",A38+1)</f>
        <v/>
      </c>
      <c r="B39" s="1" t="str">
        <f>IF('1．構成メンバー名簿'!D51&lt;&gt;"",'1．構成メンバー名簿'!D51,"")</f>
        <v/>
      </c>
      <c r="C39" s="1" t="str">
        <f>IF('1．構成メンバー名簿'!E51&lt;&gt;"",'1．構成メンバー名簿'!E51,"")</f>
        <v/>
      </c>
      <c r="D39" s="1" t="str">
        <f>IF('1．構成メンバー名簿'!F51&lt;&gt;"",'1．構成メンバー名簿'!F51,"")</f>
        <v/>
      </c>
      <c r="E39" s="1" t="str">
        <f>IF('1．構成メンバー名簿'!T51=1,'1．構成メンバー名簿'!$M$21,IF('1．構成メンバー名簿'!T51=2,'1．構成メンバー名簿'!$N$21,""))</f>
        <v/>
      </c>
      <c r="F39" s="1" t="str">
        <f>IF(AND(I39&gt;0,SUM(I40:$I$261)=0),"←ここまで値でコピー","")</f>
        <v/>
      </c>
      <c r="I39" s="1">
        <f t="shared" si="0"/>
        <v>0</v>
      </c>
    </row>
    <row r="40" spans="1:9">
      <c r="A40" s="1" t="str">
        <f>IF(SUM(I40:$I$261)=0,"",A39+1)</f>
        <v/>
      </c>
      <c r="B40" s="1" t="str">
        <f>IF('1．構成メンバー名簿'!D52&lt;&gt;"",'1．構成メンバー名簿'!D52,"")</f>
        <v/>
      </c>
      <c r="C40" s="1" t="str">
        <f>IF('1．構成メンバー名簿'!E52&lt;&gt;"",'1．構成メンバー名簿'!E52,"")</f>
        <v/>
      </c>
      <c r="D40" s="1" t="str">
        <f>IF('1．構成メンバー名簿'!F52&lt;&gt;"",'1．構成メンバー名簿'!F52,"")</f>
        <v/>
      </c>
      <c r="E40" s="1" t="str">
        <f>IF('1．構成メンバー名簿'!T52=1,'1．構成メンバー名簿'!$M$21,IF('1．構成メンバー名簿'!T52=2,'1．構成メンバー名簿'!$N$21,""))</f>
        <v/>
      </c>
      <c r="F40" s="1" t="str">
        <f>IF(AND(I40&gt;0,SUM(I41:$I$261)=0),"←ここまで値でコピー","")</f>
        <v/>
      </c>
      <c r="I40" s="1">
        <f t="shared" si="0"/>
        <v>0</v>
      </c>
    </row>
    <row r="41" spans="1:9">
      <c r="A41" s="1" t="str">
        <f>IF(SUM(I41:$I$261)=0,"",A40+1)</f>
        <v/>
      </c>
      <c r="B41" s="1" t="str">
        <f>IF('1．構成メンバー名簿'!D53&lt;&gt;"",'1．構成メンバー名簿'!D53,"")</f>
        <v/>
      </c>
      <c r="C41" s="1" t="str">
        <f>IF('1．構成メンバー名簿'!E53&lt;&gt;"",'1．構成メンバー名簿'!E53,"")</f>
        <v/>
      </c>
      <c r="D41" s="1" t="str">
        <f>IF('1．構成メンバー名簿'!F53&lt;&gt;"",'1．構成メンバー名簿'!F53,"")</f>
        <v/>
      </c>
      <c r="E41" s="1" t="str">
        <f>IF('1．構成メンバー名簿'!T53=1,'1．構成メンバー名簿'!$M$21,IF('1．構成メンバー名簿'!T53=2,'1．構成メンバー名簿'!$N$21,""))</f>
        <v/>
      </c>
      <c r="F41" s="1" t="str">
        <f>IF(AND(I41&gt;0,SUM(I42:$I$261)=0),"←ここまで値でコピー","")</f>
        <v/>
      </c>
      <c r="I41" s="1">
        <f t="shared" si="0"/>
        <v>0</v>
      </c>
    </row>
    <row r="42" spans="1:9">
      <c r="A42" s="1" t="str">
        <f>IF(SUM(I42:$I$261)=0,"",A41+1)</f>
        <v/>
      </c>
      <c r="B42" s="1" t="str">
        <f>IF('1．構成メンバー名簿'!D54&lt;&gt;"",'1．構成メンバー名簿'!D54,"")</f>
        <v/>
      </c>
      <c r="C42" s="1" t="str">
        <f>IF('1．構成メンバー名簿'!E54&lt;&gt;"",'1．構成メンバー名簿'!E54,"")</f>
        <v/>
      </c>
      <c r="D42" s="1" t="str">
        <f>IF('1．構成メンバー名簿'!F54&lt;&gt;"",'1．構成メンバー名簿'!F54,"")</f>
        <v/>
      </c>
      <c r="E42" s="1" t="str">
        <f>IF('1．構成メンバー名簿'!T54=1,'1．構成メンバー名簿'!$M$21,IF('1．構成メンバー名簿'!T54=2,'1．構成メンバー名簿'!$N$21,""))</f>
        <v/>
      </c>
      <c r="F42" s="1" t="str">
        <f>IF(AND(I42&gt;0,SUM(I43:$I$261)=0),"←ここまで値でコピー","")</f>
        <v/>
      </c>
      <c r="I42" s="1">
        <f t="shared" si="0"/>
        <v>0</v>
      </c>
    </row>
    <row r="43" spans="1:9">
      <c r="A43" s="1" t="str">
        <f>IF(SUM(I43:$I$261)=0,"",A42+1)</f>
        <v/>
      </c>
      <c r="B43" s="1" t="str">
        <f>IF('1．構成メンバー名簿'!D55&lt;&gt;"",'1．構成メンバー名簿'!D55,"")</f>
        <v/>
      </c>
      <c r="C43" s="1" t="str">
        <f>IF('1．構成メンバー名簿'!E55&lt;&gt;"",'1．構成メンバー名簿'!E55,"")</f>
        <v/>
      </c>
      <c r="D43" s="1" t="str">
        <f>IF('1．構成メンバー名簿'!F55&lt;&gt;"",'1．構成メンバー名簿'!F55,"")</f>
        <v/>
      </c>
      <c r="E43" s="1" t="str">
        <f>IF('1．構成メンバー名簿'!T55=1,'1．構成メンバー名簿'!$M$21,IF('1．構成メンバー名簿'!T55=2,'1．構成メンバー名簿'!$N$21,""))</f>
        <v/>
      </c>
      <c r="F43" s="1" t="str">
        <f>IF(AND(I43&gt;0,SUM(I44:$I$261)=0),"←ここまで値でコピー","")</f>
        <v/>
      </c>
      <c r="I43" s="1">
        <f t="shared" si="0"/>
        <v>0</v>
      </c>
    </row>
    <row r="44" spans="1:9">
      <c r="A44" s="1" t="str">
        <f>IF(SUM(I44:$I$261)=0,"",A43+1)</f>
        <v/>
      </c>
      <c r="B44" s="1" t="str">
        <f>IF('1．構成メンバー名簿'!D56&lt;&gt;"",'1．構成メンバー名簿'!D56,"")</f>
        <v/>
      </c>
      <c r="C44" s="1" t="str">
        <f>IF('1．構成メンバー名簿'!E56&lt;&gt;"",'1．構成メンバー名簿'!E56,"")</f>
        <v/>
      </c>
      <c r="D44" s="1" t="str">
        <f>IF('1．構成メンバー名簿'!F56&lt;&gt;"",'1．構成メンバー名簿'!F56,"")</f>
        <v/>
      </c>
      <c r="E44" s="1" t="str">
        <f>IF('1．構成メンバー名簿'!T56=1,'1．構成メンバー名簿'!$M$21,IF('1．構成メンバー名簿'!T56=2,'1．構成メンバー名簿'!$N$21,""))</f>
        <v/>
      </c>
      <c r="F44" s="1" t="str">
        <f>IF(AND(I44&gt;0,SUM(I45:$I$261)=0),"←ここまで値でコピー","")</f>
        <v/>
      </c>
      <c r="I44" s="1">
        <f t="shared" si="0"/>
        <v>0</v>
      </c>
    </row>
    <row r="45" spans="1:9">
      <c r="A45" s="1" t="str">
        <f>IF(SUM(I45:$I$261)=0,"",A44+1)</f>
        <v/>
      </c>
      <c r="B45" s="1" t="str">
        <f>IF('1．構成メンバー名簿'!D57&lt;&gt;"",'1．構成メンバー名簿'!D57,"")</f>
        <v/>
      </c>
      <c r="C45" s="1" t="str">
        <f>IF('1．構成メンバー名簿'!E57&lt;&gt;"",'1．構成メンバー名簿'!E57,"")</f>
        <v/>
      </c>
      <c r="D45" s="1" t="str">
        <f>IF('1．構成メンバー名簿'!F57&lt;&gt;"",'1．構成メンバー名簿'!F57,"")</f>
        <v/>
      </c>
      <c r="E45" s="1" t="str">
        <f>IF('1．構成メンバー名簿'!T57=1,'1．構成メンバー名簿'!$M$21,IF('1．構成メンバー名簿'!T57=2,'1．構成メンバー名簿'!$N$21,""))</f>
        <v/>
      </c>
      <c r="F45" s="1" t="str">
        <f>IF(AND(I45&gt;0,SUM(I46:$I$261)=0),"←ここまで値でコピー","")</f>
        <v/>
      </c>
      <c r="I45" s="1">
        <f t="shared" si="0"/>
        <v>0</v>
      </c>
    </row>
    <row r="46" spans="1:9">
      <c r="A46" s="1" t="str">
        <f>IF(SUM(I46:$I$261)=0,"",A45+1)</f>
        <v/>
      </c>
      <c r="B46" s="1" t="str">
        <f>IF('1．構成メンバー名簿'!D58&lt;&gt;"",'1．構成メンバー名簿'!D58,"")</f>
        <v/>
      </c>
      <c r="C46" s="1" t="str">
        <f>IF('1．構成メンバー名簿'!E58&lt;&gt;"",'1．構成メンバー名簿'!E58,"")</f>
        <v/>
      </c>
      <c r="D46" s="1" t="str">
        <f>IF('1．構成メンバー名簿'!F58&lt;&gt;"",'1．構成メンバー名簿'!F58,"")</f>
        <v/>
      </c>
      <c r="E46" s="1" t="str">
        <f>IF('1．構成メンバー名簿'!T58=1,'1．構成メンバー名簿'!$M$21,IF('1．構成メンバー名簿'!T58=2,'1．構成メンバー名簿'!$N$21,""))</f>
        <v/>
      </c>
      <c r="F46" s="1" t="str">
        <f>IF(AND(I46&gt;0,SUM(I47:$I$261)=0),"←ここまで値でコピー","")</f>
        <v/>
      </c>
      <c r="I46" s="1">
        <f t="shared" si="0"/>
        <v>0</v>
      </c>
    </row>
    <row r="47" spans="1:9">
      <c r="A47" s="1" t="str">
        <f>IF(SUM(I47:$I$261)=0,"",A46+1)</f>
        <v/>
      </c>
      <c r="B47" s="1" t="str">
        <f>IF('1．構成メンバー名簿'!D59&lt;&gt;"",'1．構成メンバー名簿'!D59,"")</f>
        <v/>
      </c>
      <c r="C47" s="1" t="str">
        <f>IF('1．構成メンバー名簿'!E59&lt;&gt;"",'1．構成メンバー名簿'!E59,"")</f>
        <v/>
      </c>
      <c r="D47" s="1" t="str">
        <f>IF('1．構成メンバー名簿'!F59&lt;&gt;"",'1．構成メンバー名簿'!F59,"")</f>
        <v/>
      </c>
      <c r="E47" s="1" t="str">
        <f>IF('1．構成メンバー名簿'!T59=1,'1．構成メンバー名簿'!$M$21,IF('1．構成メンバー名簿'!T59=2,'1．構成メンバー名簿'!$N$21,""))</f>
        <v/>
      </c>
      <c r="F47" s="1" t="str">
        <f>IF(AND(I47&gt;0,SUM(I48:$I$261)=0),"←ここまで値でコピー","")</f>
        <v/>
      </c>
      <c r="I47" s="1">
        <f t="shared" si="0"/>
        <v>0</v>
      </c>
    </row>
    <row r="48" spans="1:9">
      <c r="A48" s="1" t="str">
        <f>IF(SUM(I48:$I$261)=0,"",A47+1)</f>
        <v/>
      </c>
      <c r="B48" s="1" t="str">
        <f>IF('1．構成メンバー名簿'!D60&lt;&gt;"",'1．構成メンバー名簿'!D60,"")</f>
        <v/>
      </c>
      <c r="C48" s="1" t="str">
        <f>IF('1．構成メンバー名簿'!E60&lt;&gt;"",'1．構成メンバー名簿'!E60,"")</f>
        <v/>
      </c>
      <c r="D48" s="1" t="str">
        <f>IF('1．構成メンバー名簿'!F60&lt;&gt;"",'1．構成メンバー名簿'!F60,"")</f>
        <v/>
      </c>
      <c r="E48" s="1" t="str">
        <f>IF('1．構成メンバー名簿'!T60=1,'1．構成メンバー名簿'!$M$21,IF('1．構成メンバー名簿'!T60=2,'1．構成メンバー名簿'!$N$21,""))</f>
        <v/>
      </c>
      <c r="F48" s="1" t="str">
        <f>IF(AND(I48&gt;0,SUM(I49:$I$261)=0),"←ここまで値でコピー","")</f>
        <v/>
      </c>
      <c r="I48" s="1">
        <f t="shared" si="0"/>
        <v>0</v>
      </c>
    </row>
    <row r="49" spans="1:9">
      <c r="A49" s="1" t="str">
        <f>IF(SUM(I49:$I$261)=0,"",A48+1)</f>
        <v/>
      </c>
      <c r="B49" s="1" t="str">
        <f>IF('1．構成メンバー名簿'!D61&lt;&gt;"",'1．構成メンバー名簿'!D61,"")</f>
        <v/>
      </c>
      <c r="C49" s="1" t="str">
        <f>IF('1．構成メンバー名簿'!E61&lt;&gt;"",'1．構成メンバー名簿'!E61,"")</f>
        <v/>
      </c>
      <c r="D49" s="1" t="str">
        <f>IF('1．構成メンバー名簿'!F61&lt;&gt;"",'1．構成メンバー名簿'!F61,"")</f>
        <v/>
      </c>
      <c r="E49" s="1" t="str">
        <f>IF('1．構成メンバー名簿'!T61=1,'1．構成メンバー名簿'!$M$21,IF('1．構成メンバー名簿'!T61=2,'1．構成メンバー名簿'!$N$21,""))</f>
        <v/>
      </c>
      <c r="F49" s="1" t="str">
        <f>IF(AND(I49&gt;0,SUM(I50:$I$261)=0),"←ここまで値でコピー","")</f>
        <v/>
      </c>
      <c r="I49" s="1">
        <f t="shared" si="0"/>
        <v>0</v>
      </c>
    </row>
    <row r="50" spans="1:9">
      <c r="A50" s="1" t="str">
        <f>IF(SUM(I50:$I$261)=0,"",A49+1)</f>
        <v/>
      </c>
      <c r="B50" s="1" t="str">
        <f>IF('1．構成メンバー名簿'!D62&lt;&gt;"",'1．構成メンバー名簿'!D62,"")</f>
        <v/>
      </c>
      <c r="C50" s="1" t="str">
        <f>IF('1．構成メンバー名簿'!E62&lt;&gt;"",'1．構成メンバー名簿'!E62,"")</f>
        <v/>
      </c>
      <c r="D50" s="1" t="str">
        <f>IF('1．構成メンバー名簿'!F62&lt;&gt;"",'1．構成メンバー名簿'!F62,"")</f>
        <v/>
      </c>
      <c r="E50" s="1" t="str">
        <f>IF('1．構成メンバー名簿'!T62=1,'1．構成メンバー名簿'!$M$21,IF('1．構成メンバー名簿'!T62=2,'1．構成メンバー名簿'!$N$21,""))</f>
        <v/>
      </c>
      <c r="F50" s="1" t="str">
        <f>IF(AND(I50&gt;0,SUM(I51:$I$261)=0),"←ここまで値でコピー","")</f>
        <v/>
      </c>
      <c r="I50" s="1">
        <f t="shared" si="0"/>
        <v>0</v>
      </c>
    </row>
    <row r="51" spans="1:9">
      <c r="A51" s="1" t="str">
        <f>IF(SUM(I51:$I$261)=0,"",A50+1)</f>
        <v/>
      </c>
      <c r="B51" s="1" t="str">
        <f>IF('1．構成メンバー名簿'!D63&lt;&gt;"",'1．構成メンバー名簿'!D63,"")</f>
        <v/>
      </c>
      <c r="C51" s="1" t="str">
        <f>IF('1．構成メンバー名簿'!E63&lt;&gt;"",'1．構成メンバー名簿'!E63,"")</f>
        <v/>
      </c>
      <c r="D51" s="1" t="str">
        <f>IF('1．構成メンバー名簿'!F63&lt;&gt;"",'1．構成メンバー名簿'!F63,"")</f>
        <v/>
      </c>
      <c r="E51" s="1" t="str">
        <f>IF('1．構成メンバー名簿'!T63=1,'1．構成メンバー名簿'!$M$21,IF('1．構成メンバー名簿'!T63=2,'1．構成メンバー名簿'!$N$21,""))</f>
        <v/>
      </c>
      <c r="F51" s="1" t="str">
        <f>IF(AND(I51&gt;0,SUM(I52:$I$261)=0),"←ここまで値でコピー","")</f>
        <v/>
      </c>
      <c r="I51" s="1">
        <f t="shared" si="0"/>
        <v>0</v>
      </c>
    </row>
    <row r="52" spans="1:9">
      <c r="A52" s="1" t="str">
        <f>IF(SUM(I52:$I$261)=0,"",A51+1)</f>
        <v/>
      </c>
      <c r="B52" s="1" t="str">
        <f>IF('1．構成メンバー名簿'!D64&lt;&gt;"",'1．構成メンバー名簿'!D64,"")</f>
        <v/>
      </c>
      <c r="C52" s="1" t="str">
        <f>IF('1．構成メンバー名簿'!E64&lt;&gt;"",'1．構成メンバー名簿'!E64,"")</f>
        <v/>
      </c>
      <c r="D52" s="1" t="str">
        <f>IF('1．構成メンバー名簿'!F64&lt;&gt;"",'1．構成メンバー名簿'!F64,"")</f>
        <v/>
      </c>
      <c r="E52" s="1" t="str">
        <f>IF('1．構成メンバー名簿'!T64=1,'1．構成メンバー名簿'!$M$21,IF('1．構成メンバー名簿'!T64=2,'1．構成メンバー名簿'!$N$21,""))</f>
        <v/>
      </c>
      <c r="F52" s="1" t="str">
        <f>IF(AND(I52&gt;0,SUM(I53:$I$261)=0),"←ここまで値でコピー","")</f>
        <v/>
      </c>
      <c r="I52" s="1">
        <f t="shared" si="0"/>
        <v>0</v>
      </c>
    </row>
    <row r="53" spans="1:9">
      <c r="A53" s="1" t="str">
        <f>IF(SUM(I53:$I$261)=0,"",A52+1)</f>
        <v/>
      </c>
      <c r="B53" s="1" t="str">
        <f>IF('1．構成メンバー名簿'!D65&lt;&gt;"",'1．構成メンバー名簿'!D65,"")</f>
        <v/>
      </c>
      <c r="C53" s="1" t="str">
        <f>IF('1．構成メンバー名簿'!E65&lt;&gt;"",'1．構成メンバー名簿'!E65,"")</f>
        <v/>
      </c>
      <c r="D53" s="1" t="str">
        <f>IF('1．構成メンバー名簿'!F65&lt;&gt;"",'1．構成メンバー名簿'!F65,"")</f>
        <v/>
      </c>
      <c r="E53" s="1" t="str">
        <f>IF('1．構成メンバー名簿'!T65=1,'1．構成メンバー名簿'!$M$21,IF('1．構成メンバー名簿'!T65=2,'1．構成メンバー名簿'!$N$21,""))</f>
        <v/>
      </c>
      <c r="F53" s="1" t="str">
        <f>IF(AND(I53&gt;0,SUM(I54:$I$261)=0),"←ここまで値でコピー","")</f>
        <v/>
      </c>
      <c r="I53" s="1">
        <f t="shared" si="0"/>
        <v>0</v>
      </c>
    </row>
    <row r="54" spans="1:9">
      <c r="A54" s="1" t="str">
        <f>IF(SUM(I54:$I$261)=0,"",A53+1)</f>
        <v/>
      </c>
      <c r="B54" s="1" t="str">
        <f>IF('1．構成メンバー名簿'!D66&lt;&gt;"",'1．構成メンバー名簿'!D66,"")</f>
        <v/>
      </c>
      <c r="C54" s="1" t="str">
        <f>IF('1．構成メンバー名簿'!E66&lt;&gt;"",'1．構成メンバー名簿'!E66,"")</f>
        <v/>
      </c>
      <c r="D54" s="1" t="str">
        <f>IF('1．構成メンバー名簿'!F66&lt;&gt;"",'1．構成メンバー名簿'!F66,"")</f>
        <v/>
      </c>
      <c r="E54" s="1" t="str">
        <f>IF('1．構成メンバー名簿'!T66=1,'1．構成メンバー名簿'!$M$21,IF('1．構成メンバー名簿'!T66=2,'1．構成メンバー名簿'!$N$21,""))</f>
        <v/>
      </c>
      <c r="F54" s="1" t="str">
        <f>IF(AND(I54&gt;0,SUM(I55:$I$261)=0),"←ここまで値でコピー","")</f>
        <v/>
      </c>
      <c r="I54" s="1">
        <f t="shared" si="0"/>
        <v>0</v>
      </c>
    </row>
    <row r="55" spans="1:9">
      <c r="A55" s="1" t="str">
        <f>IF(SUM(I55:$I$261)=0,"",A54+1)</f>
        <v/>
      </c>
      <c r="B55" s="1" t="str">
        <f>IF('1．構成メンバー名簿'!D67&lt;&gt;"",'1．構成メンバー名簿'!D67,"")</f>
        <v/>
      </c>
      <c r="C55" s="1" t="str">
        <f>IF('1．構成メンバー名簿'!E67&lt;&gt;"",'1．構成メンバー名簿'!E67,"")</f>
        <v/>
      </c>
      <c r="D55" s="1" t="str">
        <f>IF('1．構成メンバー名簿'!F67&lt;&gt;"",'1．構成メンバー名簿'!F67,"")</f>
        <v/>
      </c>
      <c r="E55" s="1" t="str">
        <f>IF('1．構成メンバー名簿'!T67=1,'1．構成メンバー名簿'!$M$21,IF('1．構成メンバー名簿'!T67=2,'1．構成メンバー名簿'!$N$21,""))</f>
        <v/>
      </c>
      <c r="F55" s="1" t="str">
        <f>IF(AND(I55&gt;0,SUM(I56:$I$261)=0),"←ここまで値でコピー","")</f>
        <v/>
      </c>
      <c r="I55" s="1">
        <f t="shared" si="0"/>
        <v>0</v>
      </c>
    </row>
    <row r="56" spans="1:9">
      <c r="A56" s="1" t="str">
        <f>IF(SUM(I56:$I$261)=0,"",A55+1)</f>
        <v/>
      </c>
      <c r="B56" s="1" t="str">
        <f>IF('1．構成メンバー名簿'!D68&lt;&gt;"",'1．構成メンバー名簿'!D68,"")</f>
        <v/>
      </c>
      <c r="C56" s="1" t="str">
        <f>IF('1．構成メンバー名簿'!E68&lt;&gt;"",'1．構成メンバー名簿'!E68,"")</f>
        <v/>
      </c>
      <c r="D56" s="1" t="str">
        <f>IF('1．構成メンバー名簿'!F68&lt;&gt;"",'1．構成メンバー名簿'!F68,"")</f>
        <v/>
      </c>
      <c r="E56" s="1" t="str">
        <f>IF('1．構成メンバー名簿'!T68=1,'1．構成メンバー名簿'!$M$21,IF('1．構成メンバー名簿'!T68=2,'1．構成メンバー名簿'!$N$21,""))</f>
        <v/>
      </c>
      <c r="F56" s="1" t="str">
        <f>IF(AND(I56&gt;0,SUM(I57:$I$261)=0),"←ここまで値でコピー","")</f>
        <v/>
      </c>
      <c r="I56" s="1">
        <f t="shared" si="0"/>
        <v>0</v>
      </c>
    </row>
    <row r="57" spans="1:9">
      <c r="A57" s="1" t="str">
        <f>IF(SUM(I57:$I$261)=0,"",A56+1)</f>
        <v/>
      </c>
      <c r="B57" s="1" t="str">
        <f>IF('1．構成メンバー名簿'!D69&lt;&gt;"",'1．構成メンバー名簿'!D69,"")</f>
        <v/>
      </c>
      <c r="C57" s="1" t="str">
        <f>IF('1．構成メンバー名簿'!E69&lt;&gt;"",'1．構成メンバー名簿'!E69,"")</f>
        <v/>
      </c>
      <c r="D57" s="1" t="str">
        <f>IF('1．構成メンバー名簿'!F69&lt;&gt;"",'1．構成メンバー名簿'!F69,"")</f>
        <v/>
      </c>
      <c r="E57" s="1" t="str">
        <f>IF('1．構成メンバー名簿'!T69=1,'1．構成メンバー名簿'!$M$21,IF('1．構成メンバー名簿'!T69=2,'1．構成メンバー名簿'!$N$21,""))</f>
        <v/>
      </c>
      <c r="F57" s="1" t="str">
        <f>IF(AND(I57&gt;0,SUM(I58:$I$261)=0),"←ここまで値でコピー","")</f>
        <v/>
      </c>
      <c r="I57" s="1">
        <f t="shared" si="0"/>
        <v>0</v>
      </c>
    </row>
    <row r="58" spans="1:9">
      <c r="A58" s="1" t="str">
        <f>IF(SUM(I58:$I$261)=0,"",A57+1)</f>
        <v/>
      </c>
      <c r="B58" s="1" t="str">
        <f>IF('1．構成メンバー名簿'!D70&lt;&gt;"",'1．構成メンバー名簿'!D70,"")</f>
        <v/>
      </c>
      <c r="C58" s="1" t="str">
        <f>IF('1．構成メンバー名簿'!E70&lt;&gt;"",'1．構成メンバー名簿'!E70,"")</f>
        <v/>
      </c>
      <c r="D58" s="1" t="str">
        <f>IF('1．構成メンバー名簿'!F70&lt;&gt;"",'1．構成メンバー名簿'!F70,"")</f>
        <v/>
      </c>
      <c r="E58" s="1" t="str">
        <f>IF('1．構成メンバー名簿'!T70=1,'1．構成メンバー名簿'!$M$21,IF('1．構成メンバー名簿'!T70=2,'1．構成メンバー名簿'!$N$21,""))</f>
        <v/>
      </c>
      <c r="F58" s="1" t="str">
        <f>IF(AND(I58&gt;0,SUM(I59:$I$261)=0),"←ここまで値でコピー","")</f>
        <v/>
      </c>
      <c r="I58" s="1">
        <f t="shared" si="0"/>
        <v>0</v>
      </c>
    </row>
    <row r="59" spans="1:9">
      <c r="A59" s="1" t="str">
        <f>IF(SUM(I59:$I$261)=0,"",A58+1)</f>
        <v/>
      </c>
      <c r="B59" s="1" t="str">
        <f>IF('1．構成メンバー名簿'!D71&lt;&gt;"",'1．構成メンバー名簿'!D71,"")</f>
        <v/>
      </c>
      <c r="C59" s="1" t="str">
        <f>IF('1．構成メンバー名簿'!E71&lt;&gt;"",'1．構成メンバー名簿'!E71,"")</f>
        <v/>
      </c>
      <c r="D59" s="1" t="str">
        <f>IF('1．構成メンバー名簿'!F71&lt;&gt;"",'1．構成メンバー名簿'!F71,"")</f>
        <v/>
      </c>
      <c r="E59" s="1" t="str">
        <f>IF('1．構成メンバー名簿'!T71=1,'1．構成メンバー名簿'!$M$21,IF('1．構成メンバー名簿'!T71=2,'1．構成メンバー名簿'!$N$21,""))</f>
        <v/>
      </c>
      <c r="F59" s="1" t="str">
        <f>IF(AND(I59&gt;0,SUM(I60:$I$261)=0),"←ここまで値でコピー","")</f>
        <v/>
      </c>
      <c r="I59" s="1">
        <f t="shared" si="0"/>
        <v>0</v>
      </c>
    </row>
    <row r="60" spans="1:9">
      <c r="A60" s="1" t="str">
        <f>IF(SUM(I60:$I$261)=0,"",A59+1)</f>
        <v/>
      </c>
      <c r="B60" s="1" t="str">
        <f>IF('1．構成メンバー名簿'!D72&lt;&gt;"",'1．構成メンバー名簿'!D72,"")</f>
        <v/>
      </c>
      <c r="C60" s="1" t="str">
        <f>IF('1．構成メンバー名簿'!E72&lt;&gt;"",'1．構成メンバー名簿'!E72,"")</f>
        <v/>
      </c>
      <c r="D60" s="1" t="str">
        <f>IF('1．構成メンバー名簿'!F72&lt;&gt;"",'1．構成メンバー名簿'!F72,"")</f>
        <v/>
      </c>
      <c r="E60" s="1" t="str">
        <f>IF('1．構成メンバー名簿'!T72=1,'1．構成メンバー名簿'!$M$21,IF('1．構成メンバー名簿'!T72=2,'1．構成メンバー名簿'!$N$21,""))</f>
        <v/>
      </c>
      <c r="F60" s="1" t="str">
        <f>IF(AND(I60&gt;0,SUM(I61:$I$261)=0),"←ここまで値でコピー","")</f>
        <v/>
      </c>
      <c r="I60" s="1">
        <f t="shared" si="0"/>
        <v>0</v>
      </c>
    </row>
    <row r="61" spans="1:9">
      <c r="A61" s="1" t="str">
        <f>IF(SUM(I61:$I$261)=0,"",A60+1)</f>
        <v/>
      </c>
      <c r="B61" s="1" t="str">
        <f>IF('1．構成メンバー名簿'!D73&lt;&gt;"",'1．構成メンバー名簿'!D73,"")</f>
        <v/>
      </c>
      <c r="C61" s="1" t="str">
        <f>IF('1．構成メンバー名簿'!E73&lt;&gt;"",'1．構成メンバー名簿'!E73,"")</f>
        <v/>
      </c>
      <c r="D61" s="1" t="str">
        <f>IF('1．構成メンバー名簿'!F73&lt;&gt;"",'1．構成メンバー名簿'!F73,"")</f>
        <v/>
      </c>
      <c r="E61" s="1" t="str">
        <f>IF('1．構成メンバー名簿'!T73=1,'1．構成メンバー名簿'!$M$21,IF('1．構成メンバー名簿'!T73=2,'1．構成メンバー名簿'!$N$21,""))</f>
        <v/>
      </c>
      <c r="F61" s="1" t="str">
        <f>IF(AND(I61&gt;0,SUM(I62:$I$261)=0),"←ここまで値でコピー","")</f>
        <v/>
      </c>
      <c r="I61" s="1">
        <f t="shared" si="0"/>
        <v>0</v>
      </c>
    </row>
    <row r="62" spans="1:9">
      <c r="A62" s="1" t="str">
        <f>IF(SUM(I62:$I$261)=0,"",A61+1)</f>
        <v/>
      </c>
      <c r="B62" s="1" t="str">
        <f>IF('1．構成メンバー名簿'!D74&lt;&gt;"",'1．構成メンバー名簿'!D74,"")</f>
        <v/>
      </c>
      <c r="C62" s="1" t="str">
        <f>IF('1．構成メンバー名簿'!E74&lt;&gt;"",'1．構成メンバー名簿'!E74,"")</f>
        <v/>
      </c>
      <c r="D62" s="1" t="str">
        <f>IF('1．構成メンバー名簿'!F74&lt;&gt;"",'1．構成メンバー名簿'!F74,"")</f>
        <v/>
      </c>
      <c r="E62" s="1" t="str">
        <f>IF('1．構成メンバー名簿'!T74=1,'1．構成メンバー名簿'!$M$21,IF('1．構成メンバー名簿'!T74=2,'1．構成メンバー名簿'!$N$21,""))</f>
        <v/>
      </c>
      <c r="F62" s="1" t="str">
        <f>IF(AND(I62&gt;0,SUM(I63:$I$261)=0),"←ここまで値でコピー","")</f>
        <v/>
      </c>
      <c r="I62" s="1">
        <f t="shared" si="0"/>
        <v>0</v>
      </c>
    </row>
    <row r="63" spans="1:9">
      <c r="A63" s="1" t="str">
        <f>IF(SUM(I63:$I$261)=0,"",A62+1)</f>
        <v/>
      </c>
      <c r="B63" s="1" t="str">
        <f>IF('1．構成メンバー名簿'!D75&lt;&gt;"",'1．構成メンバー名簿'!D75,"")</f>
        <v/>
      </c>
      <c r="C63" s="1" t="str">
        <f>IF('1．構成メンバー名簿'!E75&lt;&gt;"",'1．構成メンバー名簿'!E75,"")</f>
        <v/>
      </c>
      <c r="D63" s="1" t="str">
        <f>IF('1．構成メンバー名簿'!F75&lt;&gt;"",'1．構成メンバー名簿'!F75,"")</f>
        <v/>
      </c>
      <c r="E63" s="1" t="str">
        <f>IF('1．構成メンバー名簿'!T75=1,'1．構成メンバー名簿'!$M$21,IF('1．構成メンバー名簿'!T75=2,'1．構成メンバー名簿'!$N$21,""))</f>
        <v/>
      </c>
      <c r="F63" s="1" t="str">
        <f>IF(AND(I63&gt;0,SUM(I64:$I$261)=0),"←ここまで値でコピー","")</f>
        <v/>
      </c>
      <c r="I63" s="1">
        <f t="shared" si="0"/>
        <v>0</v>
      </c>
    </row>
    <row r="64" spans="1:9">
      <c r="A64" s="1" t="str">
        <f>IF(SUM(I64:$I$261)=0,"",A63+1)</f>
        <v/>
      </c>
      <c r="B64" s="1" t="str">
        <f>IF('1．構成メンバー名簿'!D76&lt;&gt;"",'1．構成メンバー名簿'!D76,"")</f>
        <v/>
      </c>
      <c r="C64" s="1" t="str">
        <f>IF('1．構成メンバー名簿'!E76&lt;&gt;"",'1．構成メンバー名簿'!E76,"")</f>
        <v/>
      </c>
      <c r="D64" s="1" t="str">
        <f>IF('1．構成メンバー名簿'!F76&lt;&gt;"",'1．構成メンバー名簿'!F76,"")</f>
        <v/>
      </c>
      <c r="E64" s="1" t="str">
        <f>IF('1．構成メンバー名簿'!T76=1,'1．構成メンバー名簿'!$M$21,IF('1．構成メンバー名簿'!T76=2,'1．構成メンバー名簿'!$N$21,""))</f>
        <v/>
      </c>
      <c r="F64" s="1" t="str">
        <f>IF(AND(I64&gt;0,SUM(I65:$I$261)=0),"←ここまで値でコピー","")</f>
        <v/>
      </c>
      <c r="I64" s="1">
        <f t="shared" si="0"/>
        <v>0</v>
      </c>
    </row>
    <row r="65" spans="1:9">
      <c r="A65" s="1" t="str">
        <f>IF(SUM(I65:$I$261)=0,"",A64+1)</f>
        <v/>
      </c>
      <c r="B65" s="1" t="str">
        <f>IF('1．構成メンバー名簿'!D77&lt;&gt;"",'1．構成メンバー名簿'!D77,"")</f>
        <v/>
      </c>
      <c r="C65" s="1" t="str">
        <f>IF('1．構成メンバー名簿'!E77&lt;&gt;"",'1．構成メンバー名簿'!E77,"")</f>
        <v/>
      </c>
      <c r="D65" s="1" t="str">
        <f>IF('1．構成メンバー名簿'!F77&lt;&gt;"",'1．構成メンバー名簿'!F77,"")</f>
        <v/>
      </c>
      <c r="E65" s="1" t="str">
        <f>IF('1．構成メンバー名簿'!T77=1,'1．構成メンバー名簿'!$M$21,IF('1．構成メンバー名簿'!T77=2,'1．構成メンバー名簿'!$N$21,""))</f>
        <v/>
      </c>
      <c r="F65" s="1" t="str">
        <f>IF(AND(I65&gt;0,SUM(I66:$I$261)=0),"←ここまで値でコピー","")</f>
        <v/>
      </c>
      <c r="I65" s="1">
        <f t="shared" si="0"/>
        <v>0</v>
      </c>
    </row>
    <row r="66" spans="1:9">
      <c r="A66" s="1" t="str">
        <f>IF(SUM(I66:$I$261)=0,"",A65+1)</f>
        <v/>
      </c>
      <c r="B66" s="1" t="str">
        <f>IF('1．構成メンバー名簿'!D78&lt;&gt;"",'1．構成メンバー名簿'!D78,"")</f>
        <v/>
      </c>
      <c r="C66" s="1" t="str">
        <f>IF('1．構成メンバー名簿'!E78&lt;&gt;"",'1．構成メンバー名簿'!E78,"")</f>
        <v/>
      </c>
      <c r="D66" s="1" t="str">
        <f>IF('1．構成メンバー名簿'!F78&lt;&gt;"",'1．構成メンバー名簿'!F78,"")</f>
        <v/>
      </c>
      <c r="E66" s="1" t="str">
        <f>IF('1．構成メンバー名簿'!T78=1,'1．構成メンバー名簿'!$M$21,IF('1．構成メンバー名簿'!T78=2,'1．構成メンバー名簿'!$N$21,""))</f>
        <v/>
      </c>
      <c r="F66" s="1" t="str">
        <f>IF(AND(I66&gt;0,SUM(I67:$I$261)=0),"←ここまで値でコピー","")</f>
        <v/>
      </c>
      <c r="I66" s="1">
        <f t="shared" si="0"/>
        <v>0</v>
      </c>
    </row>
    <row r="67" spans="1:9">
      <c r="A67" s="1" t="str">
        <f>IF(SUM(I67:$I$261)=0,"",A66+1)</f>
        <v/>
      </c>
      <c r="B67" s="1" t="str">
        <f>IF('1．構成メンバー名簿'!D79&lt;&gt;"",'1．構成メンバー名簿'!D79,"")</f>
        <v/>
      </c>
      <c r="C67" s="1" t="str">
        <f>IF('1．構成メンバー名簿'!E79&lt;&gt;"",'1．構成メンバー名簿'!E79,"")</f>
        <v/>
      </c>
      <c r="D67" s="1" t="str">
        <f>IF('1．構成メンバー名簿'!F79&lt;&gt;"",'1．構成メンバー名簿'!F79,"")</f>
        <v/>
      </c>
      <c r="E67" s="1" t="str">
        <f>IF('1．構成メンバー名簿'!T79=1,'1．構成メンバー名簿'!$M$21,IF('1．構成メンバー名簿'!T79=2,'1．構成メンバー名簿'!$N$21,""))</f>
        <v/>
      </c>
      <c r="F67" s="1" t="str">
        <f>IF(AND(I67&gt;0,SUM(I68:$I$261)=0),"←ここまで値でコピー","")</f>
        <v/>
      </c>
      <c r="I67" s="1">
        <f t="shared" si="0"/>
        <v>0</v>
      </c>
    </row>
    <row r="68" spans="1:9">
      <c r="A68" s="1" t="str">
        <f>IF(SUM(I68:$I$261)=0,"",A67+1)</f>
        <v/>
      </c>
      <c r="B68" s="1" t="str">
        <f>IF('1．構成メンバー名簿'!D80&lt;&gt;"",'1．構成メンバー名簿'!D80,"")</f>
        <v/>
      </c>
      <c r="C68" s="1" t="str">
        <f>IF('1．構成メンバー名簿'!E80&lt;&gt;"",'1．構成メンバー名簿'!E80,"")</f>
        <v/>
      </c>
      <c r="D68" s="1" t="str">
        <f>IF('1．構成メンバー名簿'!F80&lt;&gt;"",'1．構成メンバー名簿'!F80,"")</f>
        <v/>
      </c>
      <c r="E68" s="1" t="str">
        <f>IF('1．構成メンバー名簿'!T80=1,'1．構成メンバー名簿'!$M$21,IF('1．構成メンバー名簿'!T80=2,'1．構成メンバー名簿'!$N$21,""))</f>
        <v/>
      </c>
      <c r="F68" s="1" t="str">
        <f>IF(AND(I68&gt;0,SUM(I69:$I$261)=0),"←ここまで値でコピー","")</f>
        <v/>
      </c>
      <c r="I68" s="1">
        <f t="shared" si="0"/>
        <v>0</v>
      </c>
    </row>
    <row r="69" spans="1:9">
      <c r="A69" s="1" t="str">
        <f>IF(SUM(I69:$I$261)=0,"",A68+1)</f>
        <v/>
      </c>
      <c r="B69" s="1" t="str">
        <f>IF('1．構成メンバー名簿'!D81&lt;&gt;"",'1．構成メンバー名簿'!D81,"")</f>
        <v/>
      </c>
      <c r="C69" s="1" t="str">
        <f>IF('1．構成メンバー名簿'!E81&lt;&gt;"",'1．構成メンバー名簿'!E81,"")</f>
        <v/>
      </c>
      <c r="D69" s="1" t="str">
        <f>IF('1．構成メンバー名簿'!F81&lt;&gt;"",'1．構成メンバー名簿'!F81,"")</f>
        <v/>
      </c>
      <c r="E69" s="1" t="str">
        <f>IF('1．構成メンバー名簿'!T81=1,'1．構成メンバー名簿'!$M$21,IF('1．構成メンバー名簿'!T81=2,'1．構成メンバー名簿'!$N$21,""))</f>
        <v/>
      </c>
      <c r="F69" s="1" t="str">
        <f>IF(AND(I69&gt;0,SUM(I70:$I$261)=0),"←ここまで値でコピー","")</f>
        <v/>
      </c>
      <c r="I69" s="1">
        <f t="shared" si="0"/>
        <v>0</v>
      </c>
    </row>
    <row r="70" spans="1:9">
      <c r="A70" s="1" t="str">
        <f>IF(SUM(I70:$I$261)=0,"",A69+1)</f>
        <v/>
      </c>
      <c r="B70" s="1" t="str">
        <f>IF('1．構成メンバー名簿'!D82&lt;&gt;"",'1．構成メンバー名簿'!D82,"")</f>
        <v/>
      </c>
      <c r="C70" s="1" t="str">
        <f>IF('1．構成メンバー名簿'!E82&lt;&gt;"",'1．構成メンバー名簿'!E82,"")</f>
        <v/>
      </c>
      <c r="D70" s="1" t="str">
        <f>IF('1．構成メンバー名簿'!F82&lt;&gt;"",'1．構成メンバー名簿'!F82,"")</f>
        <v/>
      </c>
      <c r="E70" s="1" t="str">
        <f>IF('1．構成メンバー名簿'!T82=1,'1．構成メンバー名簿'!$M$21,IF('1．構成メンバー名簿'!T82=2,'1．構成メンバー名簿'!$N$21,""))</f>
        <v/>
      </c>
      <c r="F70" s="1" t="str">
        <f>IF(AND(I70&gt;0,SUM(I71:$I$261)=0),"←ここまで値でコピー","")</f>
        <v/>
      </c>
      <c r="I70" s="1">
        <f t="shared" si="0"/>
        <v>0</v>
      </c>
    </row>
    <row r="71" spans="1:9">
      <c r="A71" s="1" t="str">
        <f>IF(SUM(I71:$I$261)=0,"",A70+1)</f>
        <v/>
      </c>
      <c r="B71" s="1" t="str">
        <f>IF('1．構成メンバー名簿'!D83&lt;&gt;"",'1．構成メンバー名簿'!D83,"")</f>
        <v/>
      </c>
      <c r="C71" s="1" t="str">
        <f>IF('1．構成メンバー名簿'!E83&lt;&gt;"",'1．構成メンバー名簿'!E83,"")</f>
        <v/>
      </c>
      <c r="D71" s="1" t="str">
        <f>IF('1．構成メンバー名簿'!F83&lt;&gt;"",'1．構成メンバー名簿'!F83,"")</f>
        <v/>
      </c>
      <c r="E71" s="1" t="str">
        <f>IF('1．構成メンバー名簿'!T83=1,'1．構成メンバー名簿'!$M$21,IF('1．構成メンバー名簿'!T83=2,'1．構成メンバー名簿'!$N$21,""))</f>
        <v/>
      </c>
      <c r="F71" s="1" t="str">
        <f>IF(AND(I71&gt;0,SUM(I72:$I$261)=0),"←ここまで値でコピー","")</f>
        <v/>
      </c>
      <c r="I71" s="1">
        <f t="shared" si="0"/>
        <v>0</v>
      </c>
    </row>
    <row r="72" spans="1:9">
      <c r="A72" s="1" t="str">
        <f>IF(SUM(I72:$I$261)=0,"",A71+1)</f>
        <v/>
      </c>
      <c r="B72" s="1" t="str">
        <f>IF('1．構成メンバー名簿'!D84&lt;&gt;"",'1．構成メンバー名簿'!D84,"")</f>
        <v/>
      </c>
      <c r="C72" s="1" t="str">
        <f>IF('1．構成メンバー名簿'!E84&lt;&gt;"",'1．構成メンバー名簿'!E84,"")</f>
        <v/>
      </c>
      <c r="D72" s="1" t="str">
        <f>IF('1．構成メンバー名簿'!F84&lt;&gt;"",'1．構成メンバー名簿'!F84,"")</f>
        <v/>
      </c>
      <c r="E72" s="1" t="str">
        <f>IF('1．構成メンバー名簿'!T84=1,'1．構成メンバー名簿'!$M$21,IF('1．構成メンバー名簿'!T84=2,'1．構成メンバー名簿'!$N$21,""))</f>
        <v/>
      </c>
      <c r="F72" s="1" t="str">
        <f>IF(AND(I72&gt;0,SUM(I73:$I$261)=0),"←ここまで値でコピー","")</f>
        <v/>
      </c>
      <c r="I72" s="1">
        <f t="shared" si="0"/>
        <v>0</v>
      </c>
    </row>
    <row r="73" spans="1:9">
      <c r="A73" s="1" t="str">
        <f>IF(SUM(I73:$I$261)=0,"",A72+1)</f>
        <v/>
      </c>
      <c r="B73" s="1" t="str">
        <f>IF('1．構成メンバー名簿'!D85&lt;&gt;"",'1．構成メンバー名簿'!D85,"")</f>
        <v/>
      </c>
      <c r="C73" s="1" t="str">
        <f>IF('1．構成メンバー名簿'!E85&lt;&gt;"",'1．構成メンバー名簿'!E85,"")</f>
        <v/>
      </c>
      <c r="D73" s="1" t="str">
        <f>IF('1．構成メンバー名簿'!F85&lt;&gt;"",'1．構成メンバー名簿'!F85,"")</f>
        <v/>
      </c>
      <c r="E73" s="1" t="str">
        <f>IF('1．構成メンバー名簿'!T85=1,'1．構成メンバー名簿'!$M$21,IF('1．構成メンバー名簿'!T85=2,'1．構成メンバー名簿'!$N$21,""))</f>
        <v/>
      </c>
      <c r="F73" s="1" t="str">
        <f>IF(AND(I73&gt;0,SUM(I74:$I$261)=0),"←ここまで値でコピー","")</f>
        <v/>
      </c>
      <c r="I73" s="1">
        <f t="shared" si="0"/>
        <v>0</v>
      </c>
    </row>
    <row r="74" spans="1:9">
      <c r="A74" s="1" t="str">
        <f>IF(SUM(I74:$I$261)=0,"",A73+1)</f>
        <v/>
      </c>
      <c r="B74" s="1" t="str">
        <f>IF('1．構成メンバー名簿'!D86&lt;&gt;"",'1．構成メンバー名簿'!D86,"")</f>
        <v/>
      </c>
      <c r="C74" s="1" t="str">
        <f>IF('1．構成メンバー名簿'!E86&lt;&gt;"",'1．構成メンバー名簿'!E86,"")</f>
        <v/>
      </c>
      <c r="D74" s="1" t="str">
        <f>IF('1．構成メンバー名簿'!F86&lt;&gt;"",'1．構成メンバー名簿'!F86,"")</f>
        <v/>
      </c>
      <c r="E74" s="1" t="str">
        <f>IF('1．構成メンバー名簿'!T86=1,'1．構成メンバー名簿'!$M$21,IF('1．構成メンバー名簿'!T86=2,'1．構成メンバー名簿'!$N$21,""))</f>
        <v/>
      </c>
      <c r="F74" s="1" t="str">
        <f>IF(AND(I74&gt;0,SUM(I75:$I$261)=0),"←ここまで値でコピー","")</f>
        <v/>
      </c>
      <c r="I74" s="1">
        <f t="shared" si="0"/>
        <v>0</v>
      </c>
    </row>
    <row r="75" spans="1:9">
      <c r="A75" s="1" t="str">
        <f>IF(SUM(I75:$I$261)=0,"",A74+1)</f>
        <v/>
      </c>
      <c r="B75" s="1" t="str">
        <f>IF('1．構成メンバー名簿'!D87&lt;&gt;"",'1．構成メンバー名簿'!D87,"")</f>
        <v/>
      </c>
      <c r="C75" s="1" t="str">
        <f>IF('1．構成メンバー名簿'!E87&lt;&gt;"",'1．構成メンバー名簿'!E87,"")</f>
        <v/>
      </c>
      <c r="D75" s="1" t="str">
        <f>IF('1．構成メンバー名簿'!F87&lt;&gt;"",'1．構成メンバー名簿'!F87,"")</f>
        <v/>
      </c>
      <c r="E75" s="1" t="str">
        <f>IF('1．構成メンバー名簿'!T87=1,'1．構成メンバー名簿'!$M$21,IF('1．構成メンバー名簿'!T87=2,'1．構成メンバー名簿'!$N$21,""))</f>
        <v/>
      </c>
      <c r="F75" s="1" t="str">
        <f>IF(AND(I75&gt;0,SUM(I76:$I$261)=0),"←ここまで値でコピー","")</f>
        <v/>
      </c>
      <c r="I75" s="1">
        <f t="shared" si="0"/>
        <v>0</v>
      </c>
    </row>
    <row r="76" spans="1:9">
      <c r="A76" s="1" t="str">
        <f>IF(SUM(I76:$I$261)=0,"",A75+1)</f>
        <v/>
      </c>
      <c r="B76" s="1" t="str">
        <f>IF('1．構成メンバー名簿'!D88&lt;&gt;"",'1．構成メンバー名簿'!D88,"")</f>
        <v/>
      </c>
      <c r="C76" s="1" t="str">
        <f>IF('1．構成メンバー名簿'!E88&lt;&gt;"",'1．構成メンバー名簿'!E88,"")</f>
        <v/>
      </c>
      <c r="D76" s="1" t="str">
        <f>IF('1．構成メンバー名簿'!F88&lt;&gt;"",'1．構成メンバー名簿'!F88,"")</f>
        <v/>
      </c>
      <c r="E76" s="1" t="str">
        <f>IF('1．構成メンバー名簿'!T88=1,'1．構成メンバー名簿'!$M$21,IF('1．構成メンバー名簿'!T88=2,'1．構成メンバー名簿'!$N$21,""))</f>
        <v/>
      </c>
      <c r="F76" s="1" t="str">
        <f>IF(AND(I76&gt;0,SUM(I77:$I$261)=0),"←ここまで値でコピー","")</f>
        <v/>
      </c>
      <c r="I76" s="1">
        <f t="shared" si="0"/>
        <v>0</v>
      </c>
    </row>
    <row r="77" spans="1:9">
      <c r="A77" s="1" t="str">
        <f>IF(SUM(I77:$I$261)=0,"",A76+1)</f>
        <v/>
      </c>
      <c r="B77" s="1" t="str">
        <f>IF('1．構成メンバー名簿'!D89&lt;&gt;"",'1．構成メンバー名簿'!D89,"")</f>
        <v/>
      </c>
      <c r="C77" s="1" t="str">
        <f>IF('1．構成メンバー名簿'!E89&lt;&gt;"",'1．構成メンバー名簿'!E89,"")</f>
        <v/>
      </c>
      <c r="D77" s="1" t="str">
        <f>IF('1．構成メンバー名簿'!F89&lt;&gt;"",'1．構成メンバー名簿'!F89,"")</f>
        <v/>
      </c>
      <c r="E77" s="1" t="str">
        <f>IF('1．構成メンバー名簿'!T89=1,'1．構成メンバー名簿'!$M$21,IF('1．構成メンバー名簿'!T89=2,'1．構成メンバー名簿'!$N$21,""))</f>
        <v/>
      </c>
      <c r="F77" s="1" t="str">
        <f>IF(AND(I77&gt;0,SUM(I78:$I$261)=0),"←ここまで値でコピー","")</f>
        <v/>
      </c>
      <c r="I77" s="1">
        <f t="shared" ref="I77:I140" si="1">IF(COUNTBLANK(B77:E77)=4,0,1)</f>
        <v>0</v>
      </c>
    </row>
    <row r="78" spans="1:9">
      <c r="A78" s="1" t="str">
        <f>IF(SUM(I78:$I$261)=0,"",A77+1)</f>
        <v/>
      </c>
      <c r="B78" s="1" t="str">
        <f>IF('1．構成メンバー名簿'!D90&lt;&gt;"",'1．構成メンバー名簿'!D90,"")</f>
        <v/>
      </c>
      <c r="C78" s="1" t="str">
        <f>IF('1．構成メンバー名簿'!E90&lt;&gt;"",'1．構成メンバー名簿'!E90,"")</f>
        <v/>
      </c>
      <c r="D78" s="1" t="str">
        <f>IF('1．構成メンバー名簿'!F90&lt;&gt;"",'1．構成メンバー名簿'!F90,"")</f>
        <v/>
      </c>
      <c r="E78" s="1" t="str">
        <f>IF('1．構成メンバー名簿'!T90=1,'1．構成メンバー名簿'!$M$21,IF('1．構成メンバー名簿'!T90=2,'1．構成メンバー名簿'!$N$21,""))</f>
        <v/>
      </c>
      <c r="F78" s="1" t="str">
        <f>IF(AND(I78&gt;0,SUM(I79:$I$261)=0),"←ここまで値でコピー","")</f>
        <v/>
      </c>
      <c r="I78" s="1">
        <f t="shared" si="1"/>
        <v>0</v>
      </c>
    </row>
    <row r="79" spans="1:9">
      <c r="A79" s="1" t="str">
        <f>IF(SUM(I79:$I$261)=0,"",A78+1)</f>
        <v/>
      </c>
      <c r="B79" s="1" t="str">
        <f>IF('1．構成メンバー名簿'!D91&lt;&gt;"",'1．構成メンバー名簿'!D91,"")</f>
        <v/>
      </c>
      <c r="C79" s="1" t="str">
        <f>IF('1．構成メンバー名簿'!E91&lt;&gt;"",'1．構成メンバー名簿'!E91,"")</f>
        <v/>
      </c>
      <c r="D79" s="1" t="str">
        <f>IF('1．構成メンバー名簿'!F91&lt;&gt;"",'1．構成メンバー名簿'!F91,"")</f>
        <v/>
      </c>
      <c r="E79" s="1" t="str">
        <f>IF('1．構成メンバー名簿'!T91=1,'1．構成メンバー名簿'!$M$21,IF('1．構成メンバー名簿'!T91=2,'1．構成メンバー名簿'!$N$21,""))</f>
        <v/>
      </c>
      <c r="F79" s="1" t="str">
        <f>IF(AND(I79&gt;0,SUM(I80:$I$261)=0),"←ここまで値でコピー","")</f>
        <v/>
      </c>
      <c r="I79" s="1">
        <f t="shared" si="1"/>
        <v>0</v>
      </c>
    </row>
    <row r="80" spans="1:9">
      <c r="A80" s="1" t="str">
        <f>IF(SUM(I80:$I$261)=0,"",A79+1)</f>
        <v/>
      </c>
      <c r="B80" s="1" t="str">
        <f>IF('1．構成メンバー名簿'!D92&lt;&gt;"",'1．構成メンバー名簿'!D92,"")</f>
        <v/>
      </c>
      <c r="C80" s="1" t="str">
        <f>IF('1．構成メンバー名簿'!E92&lt;&gt;"",'1．構成メンバー名簿'!E92,"")</f>
        <v/>
      </c>
      <c r="D80" s="1" t="str">
        <f>IF('1．構成メンバー名簿'!F92&lt;&gt;"",'1．構成メンバー名簿'!F92,"")</f>
        <v/>
      </c>
      <c r="E80" s="1" t="str">
        <f>IF('1．構成メンバー名簿'!T92=1,'1．構成メンバー名簿'!$M$21,IF('1．構成メンバー名簿'!T92=2,'1．構成メンバー名簿'!$N$21,""))</f>
        <v/>
      </c>
      <c r="F80" s="1" t="str">
        <f>IF(AND(I80&gt;0,SUM(I81:$I$261)=0),"←ここまで値でコピー","")</f>
        <v/>
      </c>
      <c r="I80" s="1">
        <f t="shared" si="1"/>
        <v>0</v>
      </c>
    </row>
    <row r="81" spans="1:9">
      <c r="A81" s="1" t="str">
        <f>IF(SUM(I81:$I$261)=0,"",A80+1)</f>
        <v/>
      </c>
      <c r="B81" s="1" t="str">
        <f>IF('1．構成メンバー名簿'!D93&lt;&gt;"",'1．構成メンバー名簿'!D93,"")</f>
        <v/>
      </c>
      <c r="C81" s="1" t="str">
        <f>IF('1．構成メンバー名簿'!E93&lt;&gt;"",'1．構成メンバー名簿'!E93,"")</f>
        <v/>
      </c>
      <c r="D81" s="1" t="str">
        <f>IF('1．構成メンバー名簿'!F93&lt;&gt;"",'1．構成メンバー名簿'!F93,"")</f>
        <v/>
      </c>
      <c r="E81" s="1" t="str">
        <f>IF('1．構成メンバー名簿'!T93=1,'1．構成メンバー名簿'!$M$21,IF('1．構成メンバー名簿'!T93=2,'1．構成メンバー名簿'!$N$21,""))</f>
        <v/>
      </c>
      <c r="F81" s="1" t="str">
        <f>IF(AND(I81&gt;0,SUM(I82:$I$261)=0),"←ここまで値でコピー","")</f>
        <v/>
      </c>
      <c r="I81" s="1">
        <f t="shared" si="1"/>
        <v>0</v>
      </c>
    </row>
    <row r="82" spans="1:9">
      <c r="A82" s="1" t="str">
        <f>IF(SUM(I82:$I$261)=0,"",A81+1)</f>
        <v/>
      </c>
      <c r="B82" s="1" t="str">
        <f>IF('1．構成メンバー名簿'!D94&lt;&gt;"",'1．構成メンバー名簿'!D94,"")</f>
        <v/>
      </c>
      <c r="C82" s="1" t="str">
        <f>IF('1．構成メンバー名簿'!E94&lt;&gt;"",'1．構成メンバー名簿'!E94,"")</f>
        <v/>
      </c>
      <c r="D82" s="1" t="str">
        <f>IF('1．構成メンバー名簿'!F94&lt;&gt;"",'1．構成メンバー名簿'!F94,"")</f>
        <v/>
      </c>
      <c r="E82" s="1" t="str">
        <f>IF('1．構成メンバー名簿'!T94=1,'1．構成メンバー名簿'!$M$21,IF('1．構成メンバー名簿'!T94=2,'1．構成メンバー名簿'!$N$21,""))</f>
        <v/>
      </c>
      <c r="F82" s="1" t="str">
        <f>IF(AND(I82&gt;0,SUM(I83:$I$261)=0),"←ここまで値でコピー","")</f>
        <v/>
      </c>
      <c r="I82" s="1">
        <f t="shared" si="1"/>
        <v>0</v>
      </c>
    </row>
    <row r="83" spans="1:9">
      <c r="A83" s="1" t="str">
        <f>IF(SUM(I83:$I$261)=0,"",A82+1)</f>
        <v/>
      </c>
      <c r="B83" s="1" t="str">
        <f>IF('1．構成メンバー名簿'!D95&lt;&gt;"",'1．構成メンバー名簿'!D95,"")</f>
        <v/>
      </c>
      <c r="C83" s="1" t="str">
        <f>IF('1．構成メンバー名簿'!E95&lt;&gt;"",'1．構成メンバー名簿'!E95,"")</f>
        <v/>
      </c>
      <c r="D83" s="1" t="str">
        <f>IF('1．構成メンバー名簿'!F95&lt;&gt;"",'1．構成メンバー名簿'!F95,"")</f>
        <v/>
      </c>
      <c r="E83" s="1" t="str">
        <f>IF('1．構成メンバー名簿'!T95=1,'1．構成メンバー名簿'!$M$21,IF('1．構成メンバー名簿'!T95=2,'1．構成メンバー名簿'!$N$21,""))</f>
        <v/>
      </c>
      <c r="F83" s="1" t="str">
        <f>IF(AND(I83&gt;0,SUM(I84:$I$261)=0),"←ここまで値でコピー","")</f>
        <v/>
      </c>
      <c r="I83" s="1">
        <f t="shared" si="1"/>
        <v>0</v>
      </c>
    </row>
    <row r="84" spans="1:9">
      <c r="A84" s="1" t="str">
        <f>IF(SUM(I84:$I$261)=0,"",A83+1)</f>
        <v/>
      </c>
      <c r="B84" s="1" t="str">
        <f>IF('1．構成メンバー名簿'!D96&lt;&gt;"",'1．構成メンバー名簿'!D96,"")</f>
        <v/>
      </c>
      <c r="C84" s="1" t="str">
        <f>IF('1．構成メンバー名簿'!E96&lt;&gt;"",'1．構成メンバー名簿'!E96,"")</f>
        <v/>
      </c>
      <c r="D84" s="1" t="str">
        <f>IF('1．構成メンバー名簿'!F96&lt;&gt;"",'1．構成メンバー名簿'!F96,"")</f>
        <v/>
      </c>
      <c r="E84" s="1" t="str">
        <f>IF('1．構成メンバー名簿'!T96=1,'1．構成メンバー名簿'!$M$21,IF('1．構成メンバー名簿'!T96=2,'1．構成メンバー名簿'!$N$21,""))</f>
        <v/>
      </c>
      <c r="F84" s="1" t="str">
        <f>IF(AND(I84&gt;0,SUM(I85:$I$261)=0),"←ここまで値でコピー","")</f>
        <v/>
      </c>
      <c r="I84" s="1">
        <f t="shared" si="1"/>
        <v>0</v>
      </c>
    </row>
    <row r="85" spans="1:9">
      <c r="A85" s="1" t="str">
        <f>IF(SUM(I85:$I$261)=0,"",A84+1)</f>
        <v/>
      </c>
      <c r="B85" s="1" t="str">
        <f>IF('1．構成メンバー名簿'!D97&lt;&gt;"",'1．構成メンバー名簿'!D97,"")</f>
        <v/>
      </c>
      <c r="C85" s="1" t="str">
        <f>IF('1．構成メンバー名簿'!E97&lt;&gt;"",'1．構成メンバー名簿'!E97,"")</f>
        <v/>
      </c>
      <c r="D85" s="1" t="str">
        <f>IF('1．構成メンバー名簿'!F97&lt;&gt;"",'1．構成メンバー名簿'!F97,"")</f>
        <v/>
      </c>
      <c r="E85" s="1" t="str">
        <f>IF('1．構成メンバー名簿'!T97=1,'1．構成メンバー名簿'!$M$21,IF('1．構成メンバー名簿'!T97=2,'1．構成メンバー名簿'!$N$21,""))</f>
        <v/>
      </c>
      <c r="F85" s="1" t="str">
        <f>IF(AND(I85&gt;0,SUM(I86:$I$261)=0),"←ここまで値でコピー","")</f>
        <v/>
      </c>
      <c r="I85" s="1">
        <f t="shared" si="1"/>
        <v>0</v>
      </c>
    </row>
    <row r="86" spans="1:9">
      <c r="A86" s="1" t="str">
        <f>IF(SUM(I86:$I$261)=0,"",A85+1)</f>
        <v/>
      </c>
      <c r="B86" s="1" t="str">
        <f>IF('1．構成メンバー名簿'!D98&lt;&gt;"",'1．構成メンバー名簿'!D98,"")</f>
        <v/>
      </c>
      <c r="C86" s="1" t="str">
        <f>IF('1．構成メンバー名簿'!E98&lt;&gt;"",'1．構成メンバー名簿'!E98,"")</f>
        <v/>
      </c>
      <c r="D86" s="1" t="str">
        <f>IF('1．構成メンバー名簿'!F98&lt;&gt;"",'1．構成メンバー名簿'!F98,"")</f>
        <v/>
      </c>
      <c r="E86" s="1" t="str">
        <f>IF('1．構成メンバー名簿'!T98=1,'1．構成メンバー名簿'!$M$21,IF('1．構成メンバー名簿'!T98=2,'1．構成メンバー名簿'!$N$21,""))</f>
        <v/>
      </c>
      <c r="F86" s="1" t="str">
        <f>IF(AND(I86&gt;0,SUM(I87:$I$261)=0),"←ここまで値でコピー","")</f>
        <v/>
      </c>
      <c r="I86" s="1">
        <f t="shared" si="1"/>
        <v>0</v>
      </c>
    </row>
    <row r="87" spans="1:9">
      <c r="A87" s="1" t="str">
        <f>IF(SUM(I87:$I$261)=0,"",A86+1)</f>
        <v/>
      </c>
      <c r="B87" s="1" t="str">
        <f>IF('1．構成メンバー名簿'!D99&lt;&gt;"",'1．構成メンバー名簿'!D99,"")</f>
        <v/>
      </c>
      <c r="C87" s="1" t="str">
        <f>IF('1．構成メンバー名簿'!E99&lt;&gt;"",'1．構成メンバー名簿'!E99,"")</f>
        <v/>
      </c>
      <c r="D87" s="1" t="str">
        <f>IF('1．構成メンバー名簿'!F99&lt;&gt;"",'1．構成メンバー名簿'!F99,"")</f>
        <v/>
      </c>
      <c r="E87" s="1" t="str">
        <f>IF('1．構成メンバー名簿'!T99=1,'1．構成メンバー名簿'!$M$21,IF('1．構成メンバー名簿'!T99=2,'1．構成メンバー名簿'!$N$21,""))</f>
        <v/>
      </c>
      <c r="F87" s="1" t="str">
        <f>IF(AND(I87&gt;0,SUM(I88:$I$261)=0),"←ここまで値でコピー","")</f>
        <v/>
      </c>
      <c r="I87" s="1">
        <f t="shared" si="1"/>
        <v>0</v>
      </c>
    </row>
    <row r="88" spans="1:9">
      <c r="A88" s="1" t="str">
        <f>IF(SUM(I88:$I$261)=0,"",A87+1)</f>
        <v/>
      </c>
      <c r="B88" s="1" t="str">
        <f>IF('1．構成メンバー名簿'!D100&lt;&gt;"",'1．構成メンバー名簿'!D100,"")</f>
        <v/>
      </c>
      <c r="C88" s="1" t="str">
        <f>IF('1．構成メンバー名簿'!E100&lt;&gt;"",'1．構成メンバー名簿'!E100,"")</f>
        <v/>
      </c>
      <c r="D88" s="1" t="str">
        <f>IF('1．構成メンバー名簿'!F100&lt;&gt;"",'1．構成メンバー名簿'!F100,"")</f>
        <v/>
      </c>
      <c r="E88" s="1" t="str">
        <f>IF('1．構成メンバー名簿'!T100=1,'1．構成メンバー名簿'!$M$21,IF('1．構成メンバー名簿'!T100=2,'1．構成メンバー名簿'!$N$21,""))</f>
        <v/>
      </c>
      <c r="F88" s="1" t="str">
        <f>IF(AND(I88&gt;0,SUM(I89:$I$261)=0),"←ここまで値でコピー","")</f>
        <v/>
      </c>
      <c r="I88" s="1">
        <f t="shared" si="1"/>
        <v>0</v>
      </c>
    </row>
    <row r="89" spans="1:9">
      <c r="A89" s="1" t="str">
        <f>IF(SUM(I89:$I$261)=0,"",A88+1)</f>
        <v/>
      </c>
      <c r="B89" s="1" t="str">
        <f>IF('1．構成メンバー名簿'!D101&lt;&gt;"",'1．構成メンバー名簿'!D101,"")</f>
        <v/>
      </c>
      <c r="C89" s="1" t="str">
        <f>IF('1．構成メンバー名簿'!E101&lt;&gt;"",'1．構成メンバー名簿'!E101,"")</f>
        <v/>
      </c>
      <c r="D89" s="1" t="str">
        <f>IF('1．構成メンバー名簿'!F101&lt;&gt;"",'1．構成メンバー名簿'!F101,"")</f>
        <v/>
      </c>
      <c r="E89" s="1" t="str">
        <f>IF('1．構成メンバー名簿'!T101=1,'1．構成メンバー名簿'!$M$21,IF('1．構成メンバー名簿'!T101=2,'1．構成メンバー名簿'!$N$21,""))</f>
        <v/>
      </c>
      <c r="F89" s="1" t="str">
        <f>IF(AND(I89&gt;0,SUM(I90:$I$261)=0),"←ここまで値でコピー","")</f>
        <v/>
      </c>
      <c r="I89" s="1">
        <f t="shared" si="1"/>
        <v>0</v>
      </c>
    </row>
    <row r="90" spans="1:9">
      <c r="A90" s="1" t="str">
        <f>IF(SUM(I90:$I$261)=0,"",A89+1)</f>
        <v/>
      </c>
      <c r="B90" s="1" t="str">
        <f>IF('1．構成メンバー名簿'!D102&lt;&gt;"",'1．構成メンバー名簿'!D102,"")</f>
        <v/>
      </c>
      <c r="C90" s="1" t="str">
        <f>IF('1．構成メンバー名簿'!E102&lt;&gt;"",'1．構成メンバー名簿'!E102,"")</f>
        <v/>
      </c>
      <c r="D90" s="1" t="str">
        <f>IF('1．構成メンバー名簿'!F102&lt;&gt;"",'1．構成メンバー名簿'!F102,"")</f>
        <v/>
      </c>
      <c r="E90" s="1" t="str">
        <f>IF('1．構成メンバー名簿'!T102=1,'1．構成メンバー名簿'!$M$21,IF('1．構成メンバー名簿'!T102=2,'1．構成メンバー名簿'!$N$21,""))</f>
        <v/>
      </c>
      <c r="F90" s="1" t="str">
        <f>IF(AND(I90&gt;0,SUM(I91:$I$261)=0),"←ここまで値でコピー","")</f>
        <v/>
      </c>
      <c r="I90" s="1">
        <f t="shared" si="1"/>
        <v>0</v>
      </c>
    </row>
    <row r="91" spans="1:9">
      <c r="A91" s="1" t="str">
        <f>IF(SUM(I91:$I$261)=0,"",A90+1)</f>
        <v/>
      </c>
      <c r="B91" s="1" t="str">
        <f>IF('1．構成メンバー名簿'!D103&lt;&gt;"",'1．構成メンバー名簿'!D103,"")</f>
        <v/>
      </c>
      <c r="C91" s="1" t="str">
        <f>IF('1．構成メンバー名簿'!E103&lt;&gt;"",'1．構成メンバー名簿'!E103,"")</f>
        <v/>
      </c>
      <c r="D91" s="1" t="str">
        <f>IF('1．構成メンバー名簿'!F103&lt;&gt;"",'1．構成メンバー名簿'!F103,"")</f>
        <v/>
      </c>
      <c r="E91" s="1" t="str">
        <f>IF('1．構成メンバー名簿'!T103=1,'1．構成メンバー名簿'!$M$21,IF('1．構成メンバー名簿'!T103=2,'1．構成メンバー名簿'!$N$21,""))</f>
        <v/>
      </c>
      <c r="F91" s="1" t="str">
        <f>IF(AND(I91&gt;0,SUM(I92:$I$261)=0),"←ここまで値でコピー","")</f>
        <v/>
      </c>
      <c r="I91" s="1">
        <f t="shared" si="1"/>
        <v>0</v>
      </c>
    </row>
    <row r="92" spans="1:9">
      <c r="A92" s="1" t="str">
        <f>IF(SUM(I92:$I$261)=0,"",A91+1)</f>
        <v/>
      </c>
      <c r="B92" s="1" t="str">
        <f>IF('1．構成メンバー名簿'!D104&lt;&gt;"",'1．構成メンバー名簿'!D104,"")</f>
        <v/>
      </c>
      <c r="C92" s="1" t="str">
        <f>IF('1．構成メンバー名簿'!E104&lt;&gt;"",'1．構成メンバー名簿'!E104,"")</f>
        <v/>
      </c>
      <c r="D92" s="1" t="str">
        <f>IF('1．構成メンバー名簿'!F104&lt;&gt;"",'1．構成メンバー名簿'!F104,"")</f>
        <v/>
      </c>
      <c r="E92" s="1" t="str">
        <f>IF('1．構成メンバー名簿'!T104=1,'1．構成メンバー名簿'!$M$21,IF('1．構成メンバー名簿'!T104=2,'1．構成メンバー名簿'!$N$21,""))</f>
        <v/>
      </c>
      <c r="F92" s="1" t="str">
        <f>IF(AND(I92&gt;0,SUM(I93:$I$261)=0),"←ここまで値でコピー","")</f>
        <v/>
      </c>
      <c r="I92" s="1">
        <f t="shared" si="1"/>
        <v>0</v>
      </c>
    </row>
    <row r="93" spans="1:9">
      <c r="A93" s="1" t="str">
        <f>IF(SUM(I93:$I$261)=0,"",A92+1)</f>
        <v/>
      </c>
      <c r="B93" s="1" t="str">
        <f>IF('1．構成メンバー名簿'!D105&lt;&gt;"",'1．構成メンバー名簿'!D105,"")</f>
        <v/>
      </c>
      <c r="C93" s="1" t="str">
        <f>IF('1．構成メンバー名簿'!E105&lt;&gt;"",'1．構成メンバー名簿'!E105,"")</f>
        <v/>
      </c>
      <c r="D93" s="1" t="str">
        <f>IF('1．構成メンバー名簿'!F105&lt;&gt;"",'1．構成メンバー名簿'!F105,"")</f>
        <v/>
      </c>
      <c r="E93" s="1" t="str">
        <f>IF('1．構成メンバー名簿'!T105=1,'1．構成メンバー名簿'!$M$21,IF('1．構成メンバー名簿'!T105=2,'1．構成メンバー名簿'!$N$21,""))</f>
        <v/>
      </c>
      <c r="F93" s="1" t="str">
        <f>IF(AND(I93&gt;0,SUM(I94:$I$261)=0),"←ここまで値でコピー","")</f>
        <v/>
      </c>
      <c r="I93" s="1">
        <f t="shared" si="1"/>
        <v>0</v>
      </c>
    </row>
    <row r="94" spans="1:9">
      <c r="A94" s="1" t="str">
        <f>IF(SUM(I94:$I$261)=0,"",A93+1)</f>
        <v/>
      </c>
      <c r="B94" s="1" t="str">
        <f>IF('1．構成メンバー名簿'!D106&lt;&gt;"",'1．構成メンバー名簿'!D106,"")</f>
        <v/>
      </c>
      <c r="C94" s="1" t="str">
        <f>IF('1．構成メンバー名簿'!E106&lt;&gt;"",'1．構成メンバー名簿'!E106,"")</f>
        <v/>
      </c>
      <c r="D94" s="1" t="str">
        <f>IF('1．構成メンバー名簿'!F106&lt;&gt;"",'1．構成メンバー名簿'!F106,"")</f>
        <v/>
      </c>
      <c r="E94" s="1" t="str">
        <f>IF('1．構成メンバー名簿'!T106=1,'1．構成メンバー名簿'!$M$21,IF('1．構成メンバー名簿'!T106=2,'1．構成メンバー名簿'!$N$21,""))</f>
        <v/>
      </c>
      <c r="F94" s="1" t="str">
        <f>IF(AND(I94&gt;0,SUM(I95:$I$261)=0),"←ここまで値でコピー","")</f>
        <v/>
      </c>
      <c r="I94" s="1">
        <f t="shared" si="1"/>
        <v>0</v>
      </c>
    </row>
    <row r="95" spans="1:9">
      <c r="A95" s="1" t="str">
        <f>IF(SUM(I95:$I$261)=0,"",A94+1)</f>
        <v/>
      </c>
      <c r="B95" s="1" t="str">
        <f>IF('1．構成メンバー名簿'!D107&lt;&gt;"",'1．構成メンバー名簿'!D107,"")</f>
        <v/>
      </c>
      <c r="C95" s="1" t="str">
        <f>IF('1．構成メンバー名簿'!E107&lt;&gt;"",'1．構成メンバー名簿'!E107,"")</f>
        <v/>
      </c>
      <c r="D95" s="1" t="str">
        <f>IF('1．構成メンバー名簿'!F107&lt;&gt;"",'1．構成メンバー名簿'!F107,"")</f>
        <v/>
      </c>
      <c r="E95" s="1" t="str">
        <f>IF('1．構成メンバー名簿'!T107=1,'1．構成メンバー名簿'!$M$21,IF('1．構成メンバー名簿'!T107=2,'1．構成メンバー名簿'!$N$21,""))</f>
        <v/>
      </c>
      <c r="F95" s="1" t="str">
        <f>IF(AND(I95&gt;0,SUM(I96:$I$261)=0),"←ここまで値でコピー","")</f>
        <v/>
      </c>
      <c r="I95" s="1">
        <f t="shared" si="1"/>
        <v>0</v>
      </c>
    </row>
    <row r="96" spans="1:9">
      <c r="A96" s="1" t="str">
        <f>IF(SUM(I96:$I$261)=0,"",A95+1)</f>
        <v/>
      </c>
      <c r="B96" s="1" t="str">
        <f>IF('1．構成メンバー名簿'!D108&lt;&gt;"",'1．構成メンバー名簿'!D108,"")</f>
        <v/>
      </c>
      <c r="C96" s="1" t="str">
        <f>IF('1．構成メンバー名簿'!E108&lt;&gt;"",'1．構成メンバー名簿'!E108,"")</f>
        <v/>
      </c>
      <c r="D96" s="1" t="str">
        <f>IF('1．構成メンバー名簿'!F108&lt;&gt;"",'1．構成メンバー名簿'!F108,"")</f>
        <v/>
      </c>
      <c r="E96" s="1" t="str">
        <f>IF('1．構成メンバー名簿'!T108=1,'1．構成メンバー名簿'!$M$21,IF('1．構成メンバー名簿'!T108=2,'1．構成メンバー名簿'!$N$21,""))</f>
        <v/>
      </c>
      <c r="F96" s="1" t="str">
        <f>IF(AND(I96&gt;0,SUM(I97:$I$261)=0),"←ここまで値でコピー","")</f>
        <v/>
      </c>
      <c r="I96" s="1">
        <f t="shared" si="1"/>
        <v>0</v>
      </c>
    </row>
    <row r="97" spans="1:9">
      <c r="A97" s="1" t="str">
        <f>IF(SUM(I97:$I$261)=0,"",A96+1)</f>
        <v/>
      </c>
      <c r="B97" s="1" t="str">
        <f>IF('1．構成メンバー名簿'!D109&lt;&gt;"",'1．構成メンバー名簿'!D109,"")</f>
        <v/>
      </c>
      <c r="C97" s="1" t="str">
        <f>IF('1．構成メンバー名簿'!E109&lt;&gt;"",'1．構成メンバー名簿'!E109,"")</f>
        <v/>
      </c>
      <c r="D97" s="1" t="str">
        <f>IF('1．構成メンバー名簿'!F109&lt;&gt;"",'1．構成メンバー名簿'!F109,"")</f>
        <v/>
      </c>
      <c r="E97" s="1" t="str">
        <f>IF('1．構成メンバー名簿'!T109=1,'1．構成メンバー名簿'!$M$21,IF('1．構成メンバー名簿'!T109=2,'1．構成メンバー名簿'!$N$21,""))</f>
        <v/>
      </c>
      <c r="F97" s="1" t="str">
        <f>IF(AND(I97&gt;0,SUM(I98:$I$261)=0),"←ここまで値でコピー","")</f>
        <v/>
      </c>
      <c r="I97" s="1">
        <f t="shared" si="1"/>
        <v>0</v>
      </c>
    </row>
    <row r="98" spans="1:9">
      <c r="A98" s="1" t="str">
        <f>IF(SUM(I98:$I$261)=0,"",A97+1)</f>
        <v/>
      </c>
      <c r="B98" s="1" t="str">
        <f>IF('1．構成メンバー名簿'!D110&lt;&gt;"",'1．構成メンバー名簿'!D110,"")</f>
        <v/>
      </c>
      <c r="C98" s="1" t="str">
        <f>IF('1．構成メンバー名簿'!E110&lt;&gt;"",'1．構成メンバー名簿'!E110,"")</f>
        <v/>
      </c>
      <c r="D98" s="1" t="str">
        <f>IF('1．構成メンバー名簿'!F110&lt;&gt;"",'1．構成メンバー名簿'!F110,"")</f>
        <v/>
      </c>
      <c r="E98" s="1" t="str">
        <f>IF('1．構成メンバー名簿'!T110=1,'1．構成メンバー名簿'!$M$21,IF('1．構成メンバー名簿'!T110=2,'1．構成メンバー名簿'!$N$21,""))</f>
        <v/>
      </c>
      <c r="F98" s="1" t="str">
        <f>IF(AND(I98&gt;0,SUM(I99:$I$261)=0),"←ここまで値でコピー","")</f>
        <v/>
      </c>
      <c r="I98" s="1">
        <f t="shared" si="1"/>
        <v>0</v>
      </c>
    </row>
    <row r="99" spans="1:9">
      <c r="A99" s="1" t="str">
        <f>IF(SUM(I99:$I$261)=0,"",A98+1)</f>
        <v/>
      </c>
      <c r="B99" s="1" t="str">
        <f>IF('1．構成メンバー名簿'!D111&lt;&gt;"",'1．構成メンバー名簿'!D111,"")</f>
        <v/>
      </c>
      <c r="C99" s="1" t="str">
        <f>IF('1．構成メンバー名簿'!E111&lt;&gt;"",'1．構成メンバー名簿'!E111,"")</f>
        <v/>
      </c>
      <c r="D99" s="1" t="str">
        <f>IF('1．構成メンバー名簿'!F111&lt;&gt;"",'1．構成メンバー名簿'!F111,"")</f>
        <v/>
      </c>
      <c r="E99" s="1" t="str">
        <f>IF('1．構成メンバー名簿'!T111=1,'1．構成メンバー名簿'!$M$21,IF('1．構成メンバー名簿'!T111=2,'1．構成メンバー名簿'!$N$21,""))</f>
        <v/>
      </c>
      <c r="F99" s="1" t="str">
        <f>IF(AND(I99&gt;0,SUM(I100:$I$261)=0),"←ここまで値でコピー","")</f>
        <v/>
      </c>
      <c r="I99" s="1">
        <f t="shared" si="1"/>
        <v>0</v>
      </c>
    </row>
    <row r="100" spans="1:9">
      <c r="A100" s="1" t="str">
        <f>IF(SUM(I100:$I$261)=0,"",A99+1)</f>
        <v/>
      </c>
      <c r="B100" s="1" t="str">
        <f>IF('1．構成メンバー名簿'!D112&lt;&gt;"",'1．構成メンバー名簿'!D112,"")</f>
        <v/>
      </c>
      <c r="C100" s="1" t="str">
        <f>IF('1．構成メンバー名簿'!E112&lt;&gt;"",'1．構成メンバー名簿'!E112,"")</f>
        <v/>
      </c>
      <c r="D100" s="1" t="str">
        <f>IF('1．構成メンバー名簿'!F112&lt;&gt;"",'1．構成メンバー名簿'!F112,"")</f>
        <v/>
      </c>
      <c r="E100" s="1" t="str">
        <f>IF('1．構成メンバー名簿'!T112=1,'1．構成メンバー名簿'!$M$21,IF('1．構成メンバー名簿'!T112=2,'1．構成メンバー名簿'!$N$21,""))</f>
        <v/>
      </c>
      <c r="F100" s="1" t="str">
        <f>IF(AND(I100&gt;0,SUM(I101:$I$261)=0),"←ここまで値でコピー","")</f>
        <v/>
      </c>
      <c r="I100" s="1">
        <f t="shared" si="1"/>
        <v>0</v>
      </c>
    </row>
    <row r="101" spans="1:9">
      <c r="A101" s="1" t="str">
        <f>IF(SUM(I101:$I$261)=0,"",A100+1)</f>
        <v/>
      </c>
      <c r="B101" s="1" t="str">
        <f>IF('1．構成メンバー名簿'!D113&lt;&gt;"",'1．構成メンバー名簿'!D113,"")</f>
        <v/>
      </c>
      <c r="C101" s="1" t="str">
        <f>IF('1．構成メンバー名簿'!E113&lt;&gt;"",'1．構成メンバー名簿'!E113,"")</f>
        <v/>
      </c>
      <c r="D101" s="1" t="str">
        <f>IF('1．構成メンバー名簿'!F113&lt;&gt;"",'1．構成メンバー名簿'!F113,"")</f>
        <v/>
      </c>
      <c r="E101" s="1" t="str">
        <f>IF('1．構成メンバー名簿'!T113=1,'1．構成メンバー名簿'!$M$21,IF('1．構成メンバー名簿'!T113=2,'1．構成メンバー名簿'!$N$21,""))</f>
        <v/>
      </c>
      <c r="F101" s="1" t="str">
        <f>IF(AND(I101&gt;0,SUM(I102:$I$261)=0),"←ここまで値でコピー","")</f>
        <v/>
      </c>
      <c r="I101" s="1">
        <f t="shared" si="1"/>
        <v>0</v>
      </c>
    </row>
    <row r="102" spans="1:9">
      <c r="A102" s="1" t="str">
        <f>IF(SUM(I102:$I$261)=0,"",A101+1)</f>
        <v/>
      </c>
      <c r="B102" s="1" t="str">
        <f>IF('1．構成メンバー名簿'!D114&lt;&gt;"",'1．構成メンバー名簿'!D114,"")</f>
        <v/>
      </c>
      <c r="C102" s="1" t="str">
        <f>IF('1．構成メンバー名簿'!E114&lt;&gt;"",'1．構成メンバー名簿'!E114,"")</f>
        <v/>
      </c>
      <c r="D102" s="1" t="str">
        <f>IF('1．構成メンバー名簿'!F114&lt;&gt;"",'1．構成メンバー名簿'!F114,"")</f>
        <v/>
      </c>
      <c r="E102" s="1" t="str">
        <f>IF('1．構成メンバー名簿'!T114=1,'1．構成メンバー名簿'!$M$21,IF('1．構成メンバー名簿'!T114=2,'1．構成メンバー名簿'!$N$21,""))</f>
        <v/>
      </c>
      <c r="F102" s="1" t="str">
        <f>IF(AND(I102&gt;0,SUM(I103:$I$261)=0),"←ここまで値でコピー","")</f>
        <v/>
      </c>
      <c r="I102" s="1">
        <f t="shared" si="1"/>
        <v>0</v>
      </c>
    </row>
    <row r="103" spans="1:9">
      <c r="A103" s="1" t="str">
        <f>IF(SUM(I103:$I$261)=0,"",A102+1)</f>
        <v/>
      </c>
      <c r="B103" s="1" t="str">
        <f>IF('1．構成メンバー名簿'!D115&lt;&gt;"",'1．構成メンバー名簿'!D115,"")</f>
        <v/>
      </c>
      <c r="C103" s="1" t="str">
        <f>IF('1．構成メンバー名簿'!E115&lt;&gt;"",'1．構成メンバー名簿'!E115,"")</f>
        <v/>
      </c>
      <c r="D103" s="1" t="str">
        <f>IF('1．構成メンバー名簿'!F115&lt;&gt;"",'1．構成メンバー名簿'!F115,"")</f>
        <v/>
      </c>
      <c r="E103" s="1" t="str">
        <f>IF('1．構成メンバー名簿'!T115=1,'1．構成メンバー名簿'!$M$21,IF('1．構成メンバー名簿'!T115=2,'1．構成メンバー名簿'!$N$21,""))</f>
        <v/>
      </c>
      <c r="F103" s="1" t="str">
        <f>IF(AND(I103&gt;0,SUM(I104:$I$261)=0),"←ここまで値でコピー","")</f>
        <v/>
      </c>
      <c r="I103" s="1">
        <f t="shared" si="1"/>
        <v>0</v>
      </c>
    </row>
    <row r="104" spans="1:9">
      <c r="A104" s="1" t="str">
        <f>IF(SUM(I104:$I$261)=0,"",A103+1)</f>
        <v/>
      </c>
      <c r="B104" s="1" t="str">
        <f>IF('1．構成メンバー名簿'!D116&lt;&gt;"",'1．構成メンバー名簿'!D116,"")</f>
        <v/>
      </c>
      <c r="C104" s="1" t="str">
        <f>IF('1．構成メンバー名簿'!E116&lt;&gt;"",'1．構成メンバー名簿'!E116,"")</f>
        <v/>
      </c>
      <c r="D104" s="1" t="str">
        <f>IF('1．構成メンバー名簿'!F116&lt;&gt;"",'1．構成メンバー名簿'!F116,"")</f>
        <v/>
      </c>
      <c r="E104" s="1" t="str">
        <f>IF('1．構成メンバー名簿'!T116=1,'1．構成メンバー名簿'!$M$21,IF('1．構成メンバー名簿'!T116=2,'1．構成メンバー名簿'!$N$21,""))</f>
        <v/>
      </c>
      <c r="F104" s="1" t="str">
        <f>IF(AND(I104&gt;0,SUM(I105:$I$261)=0),"←ここまで値でコピー","")</f>
        <v/>
      </c>
      <c r="I104" s="1">
        <f t="shared" si="1"/>
        <v>0</v>
      </c>
    </row>
    <row r="105" spans="1:9">
      <c r="A105" s="1" t="str">
        <f>IF(SUM(I105:$I$261)=0,"",A104+1)</f>
        <v/>
      </c>
      <c r="B105" s="1" t="str">
        <f>IF('1．構成メンバー名簿'!D117&lt;&gt;"",'1．構成メンバー名簿'!D117,"")</f>
        <v/>
      </c>
      <c r="C105" s="1" t="str">
        <f>IF('1．構成メンバー名簿'!E117&lt;&gt;"",'1．構成メンバー名簿'!E117,"")</f>
        <v/>
      </c>
      <c r="D105" s="1" t="str">
        <f>IF('1．構成メンバー名簿'!F117&lt;&gt;"",'1．構成メンバー名簿'!F117,"")</f>
        <v/>
      </c>
      <c r="E105" s="1" t="str">
        <f>IF('1．構成メンバー名簿'!T117=1,'1．構成メンバー名簿'!$M$21,IF('1．構成メンバー名簿'!T117=2,'1．構成メンバー名簿'!$N$21,""))</f>
        <v/>
      </c>
      <c r="F105" s="1" t="str">
        <f>IF(AND(I105&gt;0,SUM(I106:$I$261)=0),"←ここまで値でコピー","")</f>
        <v/>
      </c>
      <c r="I105" s="1">
        <f t="shared" si="1"/>
        <v>0</v>
      </c>
    </row>
    <row r="106" spans="1:9">
      <c r="A106" s="1" t="str">
        <f>IF(SUM(I106:$I$261)=0,"",A105+1)</f>
        <v/>
      </c>
      <c r="B106" s="1" t="str">
        <f>IF('1．構成メンバー名簿'!D118&lt;&gt;"",'1．構成メンバー名簿'!D118,"")</f>
        <v/>
      </c>
      <c r="C106" s="1" t="str">
        <f>IF('1．構成メンバー名簿'!E118&lt;&gt;"",'1．構成メンバー名簿'!E118,"")</f>
        <v/>
      </c>
      <c r="D106" s="1" t="str">
        <f>IF('1．構成メンバー名簿'!F118&lt;&gt;"",'1．構成メンバー名簿'!F118,"")</f>
        <v/>
      </c>
      <c r="E106" s="1" t="str">
        <f>IF('1．構成メンバー名簿'!T118=1,'1．構成メンバー名簿'!$M$21,IF('1．構成メンバー名簿'!T118=2,'1．構成メンバー名簿'!$N$21,""))</f>
        <v/>
      </c>
      <c r="F106" s="1" t="str">
        <f>IF(AND(I106&gt;0,SUM(I107:$I$261)=0),"←ここまで値でコピー","")</f>
        <v/>
      </c>
      <c r="I106" s="1">
        <f t="shared" si="1"/>
        <v>0</v>
      </c>
    </row>
    <row r="107" spans="1:9">
      <c r="A107" s="1" t="str">
        <f>IF(SUM(I107:$I$261)=0,"",A106+1)</f>
        <v/>
      </c>
      <c r="B107" s="1" t="str">
        <f>IF('1．構成メンバー名簿'!D119&lt;&gt;"",'1．構成メンバー名簿'!D119,"")</f>
        <v/>
      </c>
      <c r="C107" s="1" t="str">
        <f>IF('1．構成メンバー名簿'!E119&lt;&gt;"",'1．構成メンバー名簿'!E119,"")</f>
        <v/>
      </c>
      <c r="D107" s="1" t="str">
        <f>IF('1．構成メンバー名簿'!F119&lt;&gt;"",'1．構成メンバー名簿'!F119,"")</f>
        <v/>
      </c>
      <c r="E107" s="1" t="str">
        <f>IF('1．構成メンバー名簿'!T119=1,'1．構成メンバー名簿'!$M$21,IF('1．構成メンバー名簿'!T119=2,'1．構成メンバー名簿'!$N$21,""))</f>
        <v/>
      </c>
      <c r="F107" s="1" t="str">
        <f>IF(AND(I107&gt;0,SUM(I108:$I$261)=0),"←ここまで値でコピー","")</f>
        <v/>
      </c>
      <c r="I107" s="1">
        <f t="shared" si="1"/>
        <v>0</v>
      </c>
    </row>
    <row r="108" spans="1:9">
      <c r="A108" s="1" t="str">
        <f>IF(SUM(I108:$I$261)=0,"",A107+1)</f>
        <v/>
      </c>
      <c r="B108" s="1" t="str">
        <f>IF('1．構成メンバー名簿'!D120&lt;&gt;"",'1．構成メンバー名簿'!D120,"")</f>
        <v/>
      </c>
      <c r="C108" s="1" t="str">
        <f>IF('1．構成メンバー名簿'!E120&lt;&gt;"",'1．構成メンバー名簿'!E120,"")</f>
        <v/>
      </c>
      <c r="D108" s="1" t="str">
        <f>IF('1．構成メンバー名簿'!F120&lt;&gt;"",'1．構成メンバー名簿'!F120,"")</f>
        <v/>
      </c>
      <c r="E108" s="1" t="str">
        <f>IF('1．構成メンバー名簿'!T120=1,'1．構成メンバー名簿'!$M$21,IF('1．構成メンバー名簿'!T120=2,'1．構成メンバー名簿'!$N$21,""))</f>
        <v/>
      </c>
      <c r="F108" s="1" t="str">
        <f>IF(AND(I108&gt;0,SUM(I109:$I$261)=0),"←ここまで値でコピー","")</f>
        <v/>
      </c>
      <c r="I108" s="1">
        <f t="shared" si="1"/>
        <v>0</v>
      </c>
    </row>
    <row r="109" spans="1:9">
      <c r="A109" s="1" t="str">
        <f>IF(SUM(I109:$I$261)=0,"",A108+1)</f>
        <v/>
      </c>
      <c r="B109" s="1" t="str">
        <f>IF('1．構成メンバー名簿'!D121&lt;&gt;"",'1．構成メンバー名簿'!D121,"")</f>
        <v/>
      </c>
      <c r="C109" s="1" t="str">
        <f>IF('1．構成メンバー名簿'!E121&lt;&gt;"",'1．構成メンバー名簿'!E121,"")</f>
        <v/>
      </c>
      <c r="D109" s="1" t="str">
        <f>IF('1．構成メンバー名簿'!F121&lt;&gt;"",'1．構成メンバー名簿'!F121,"")</f>
        <v/>
      </c>
      <c r="E109" s="1" t="str">
        <f>IF('1．構成メンバー名簿'!T121=1,'1．構成メンバー名簿'!$M$21,IF('1．構成メンバー名簿'!T121=2,'1．構成メンバー名簿'!$N$21,""))</f>
        <v/>
      </c>
      <c r="F109" s="1" t="str">
        <f>IF(AND(I109&gt;0,SUM(I110:$I$261)=0),"←ここまで値でコピー","")</f>
        <v/>
      </c>
      <c r="I109" s="1">
        <f t="shared" si="1"/>
        <v>0</v>
      </c>
    </row>
    <row r="110" spans="1:9">
      <c r="A110" s="1" t="str">
        <f>IF(SUM(I110:$I$261)=0,"",A109+1)</f>
        <v/>
      </c>
      <c r="B110" s="1" t="str">
        <f>IF('1．構成メンバー名簿'!D122&lt;&gt;"",'1．構成メンバー名簿'!D122,"")</f>
        <v/>
      </c>
      <c r="C110" s="1" t="str">
        <f>IF('1．構成メンバー名簿'!E122&lt;&gt;"",'1．構成メンバー名簿'!E122,"")</f>
        <v/>
      </c>
      <c r="D110" s="1" t="str">
        <f>IF('1．構成メンバー名簿'!F122&lt;&gt;"",'1．構成メンバー名簿'!F122,"")</f>
        <v/>
      </c>
      <c r="E110" s="1" t="str">
        <f>IF('1．構成メンバー名簿'!T122=1,'1．構成メンバー名簿'!$M$21,IF('1．構成メンバー名簿'!T122=2,'1．構成メンバー名簿'!$N$21,""))</f>
        <v/>
      </c>
      <c r="F110" s="1" t="str">
        <f>IF(AND(I110&gt;0,SUM(I111:$I$261)=0),"←ここまで値でコピー","")</f>
        <v/>
      </c>
      <c r="I110" s="1">
        <f t="shared" si="1"/>
        <v>0</v>
      </c>
    </row>
    <row r="111" spans="1:9">
      <c r="A111" s="1" t="str">
        <f>IF(SUM(I111:$I$261)=0,"",A110+1)</f>
        <v/>
      </c>
      <c r="B111" s="1" t="str">
        <f>IF('1．構成メンバー名簿'!D123&lt;&gt;"",'1．構成メンバー名簿'!D123,"")</f>
        <v/>
      </c>
      <c r="C111" s="1" t="str">
        <f>IF('1．構成メンバー名簿'!E123&lt;&gt;"",'1．構成メンバー名簿'!E123,"")</f>
        <v/>
      </c>
      <c r="D111" s="1" t="str">
        <f>IF('1．構成メンバー名簿'!F123&lt;&gt;"",'1．構成メンバー名簿'!F123,"")</f>
        <v/>
      </c>
      <c r="E111" s="1" t="str">
        <f>IF('1．構成メンバー名簿'!T123=1,'1．構成メンバー名簿'!$M$21,IF('1．構成メンバー名簿'!T123=2,'1．構成メンバー名簿'!$N$21,""))</f>
        <v/>
      </c>
      <c r="F111" s="1" t="str">
        <f>IF(AND(I111&gt;0,SUM(I112:$I$261)=0),"←ここまで値でコピー","")</f>
        <v/>
      </c>
      <c r="I111" s="1">
        <f t="shared" si="1"/>
        <v>0</v>
      </c>
    </row>
    <row r="112" spans="1:9">
      <c r="A112" s="1" t="str">
        <f>IF(SUM(I112:$I$261)=0,"",A111+1)</f>
        <v/>
      </c>
      <c r="B112" s="1" t="str">
        <f>IF('1．構成メンバー名簿'!D124&lt;&gt;"",'1．構成メンバー名簿'!D124,"")</f>
        <v/>
      </c>
      <c r="C112" s="1" t="str">
        <f>IF('1．構成メンバー名簿'!E124&lt;&gt;"",'1．構成メンバー名簿'!E124,"")</f>
        <v/>
      </c>
      <c r="D112" s="1" t="str">
        <f>IF('1．構成メンバー名簿'!F124&lt;&gt;"",'1．構成メンバー名簿'!F124,"")</f>
        <v/>
      </c>
      <c r="E112" s="1" t="str">
        <f>IF('1．構成メンバー名簿'!T124=1,'1．構成メンバー名簿'!$M$21,IF('1．構成メンバー名簿'!T124=2,'1．構成メンバー名簿'!$N$21,""))</f>
        <v/>
      </c>
      <c r="F112" s="1" t="str">
        <f>IF(AND(I112&gt;0,SUM(I113:$I$261)=0),"←ここまで値でコピー","")</f>
        <v/>
      </c>
      <c r="I112" s="1">
        <f t="shared" si="1"/>
        <v>0</v>
      </c>
    </row>
    <row r="113" spans="1:9">
      <c r="A113" s="1" t="str">
        <f>IF(SUM(I113:$I$261)=0,"",A112+1)</f>
        <v/>
      </c>
      <c r="B113" s="1" t="str">
        <f>IF('1．構成メンバー名簿'!D125&lt;&gt;"",'1．構成メンバー名簿'!D125,"")</f>
        <v/>
      </c>
      <c r="C113" s="1" t="str">
        <f>IF('1．構成メンバー名簿'!E125&lt;&gt;"",'1．構成メンバー名簿'!E125,"")</f>
        <v/>
      </c>
      <c r="D113" s="1" t="str">
        <f>IF('1．構成メンバー名簿'!F125&lt;&gt;"",'1．構成メンバー名簿'!F125,"")</f>
        <v/>
      </c>
      <c r="E113" s="1" t="str">
        <f>IF('1．構成メンバー名簿'!T125=1,'1．構成メンバー名簿'!$M$21,IF('1．構成メンバー名簿'!T125=2,'1．構成メンバー名簿'!$N$21,""))</f>
        <v/>
      </c>
      <c r="F113" s="1" t="str">
        <f>IF(AND(I113&gt;0,SUM(I114:$I$261)=0),"←ここまで値でコピー","")</f>
        <v/>
      </c>
      <c r="I113" s="1">
        <f t="shared" si="1"/>
        <v>0</v>
      </c>
    </row>
    <row r="114" spans="1:9">
      <c r="A114" s="1" t="str">
        <f>IF(SUM(I114:$I$261)=0,"",A113+1)</f>
        <v/>
      </c>
      <c r="B114" s="1" t="str">
        <f>IF('1．構成メンバー名簿'!D126&lt;&gt;"",'1．構成メンバー名簿'!D126,"")</f>
        <v/>
      </c>
      <c r="C114" s="1" t="str">
        <f>IF('1．構成メンバー名簿'!E126&lt;&gt;"",'1．構成メンバー名簿'!E126,"")</f>
        <v/>
      </c>
      <c r="D114" s="1" t="str">
        <f>IF('1．構成メンバー名簿'!F126&lt;&gt;"",'1．構成メンバー名簿'!F126,"")</f>
        <v/>
      </c>
      <c r="E114" s="1" t="str">
        <f>IF('1．構成メンバー名簿'!T126=1,'1．構成メンバー名簿'!$M$21,IF('1．構成メンバー名簿'!T126=2,'1．構成メンバー名簿'!$N$21,""))</f>
        <v/>
      </c>
      <c r="F114" s="1" t="str">
        <f>IF(AND(I114&gt;0,SUM(I115:$I$261)=0),"←ここまで値でコピー","")</f>
        <v/>
      </c>
      <c r="I114" s="1">
        <f t="shared" si="1"/>
        <v>0</v>
      </c>
    </row>
    <row r="115" spans="1:9">
      <c r="A115" s="1" t="str">
        <f>IF(SUM(I115:$I$261)=0,"",A114+1)</f>
        <v/>
      </c>
      <c r="B115" s="1" t="str">
        <f>IF('1．構成メンバー名簿'!D127&lt;&gt;"",'1．構成メンバー名簿'!D127,"")</f>
        <v/>
      </c>
      <c r="C115" s="1" t="str">
        <f>IF('1．構成メンバー名簿'!E127&lt;&gt;"",'1．構成メンバー名簿'!E127,"")</f>
        <v/>
      </c>
      <c r="D115" s="1" t="str">
        <f>IF('1．構成メンバー名簿'!F127&lt;&gt;"",'1．構成メンバー名簿'!F127,"")</f>
        <v/>
      </c>
      <c r="E115" s="1" t="str">
        <f>IF('1．構成メンバー名簿'!T127=1,'1．構成メンバー名簿'!$M$21,IF('1．構成メンバー名簿'!T127=2,'1．構成メンバー名簿'!$N$21,""))</f>
        <v/>
      </c>
      <c r="F115" s="1" t="str">
        <f>IF(AND(I115&gt;0,SUM(I116:$I$261)=0),"←ここまで値でコピー","")</f>
        <v/>
      </c>
      <c r="I115" s="1">
        <f t="shared" si="1"/>
        <v>0</v>
      </c>
    </row>
    <row r="116" spans="1:9">
      <c r="A116" s="1" t="str">
        <f>IF(SUM(I116:$I$261)=0,"",A115+1)</f>
        <v/>
      </c>
      <c r="B116" s="1" t="str">
        <f>IF('1．構成メンバー名簿'!D128&lt;&gt;"",'1．構成メンバー名簿'!D128,"")</f>
        <v/>
      </c>
      <c r="C116" s="1" t="str">
        <f>IF('1．構成メンバー名簿'!E128&lt;&gt;"",'1．構成メンバー名簿'!E128,"")</f>
        <v/>
      </c>
      <c r="D116" s="1" t="str">
        <f>IF('1．構成メンバー名簿'!F128&lt;&gt;"",'1．構成メンバー名簿'!F128,"")</f>
        <v/>
      </c>
      <c r="E116" s="1" t="str">
        <f>IF('1．構成メンバー名簿'!T128=1,'1．構成メンバー名簿'!$M$21,IF('1．構成メンバー名簿'!T128=2,'1．構成メンバー名簿'!$N$21,""))</f>
        <v/>
      </c>
      <c r="F116" s="1" t="str">
        <f>IF(AND(I116&gt;0,SUM(I117:$I$261)=0),"←ここまで値でコピー","")</f>
        <v/>
      </c>
      <c r="I116" s="1">
        <f t="shared" si="1"/>
        <v>0</v>
      </c>
    </row>
    <row r="117" spans="1:9">
      <c r="A117" s="1" t="str">
        <f>IF(SUM(I117:$I$261)=0,"",A116+1)</f>
        <v/>
      </c>
      <c r="B117" s="1" t="str">
        <f>IF('1．構成メンバー名簿'!D129&lt;&gt;"",'1．構成メンバー名簿'!D129,"")</f>
        <v/>
      </c>
      <c r="C117" s="1" t="str">
        <f>IF('1．構成メンバー名簿'!E129&lt;&gt;"",'1．構成メンバー名簿'!E129,"")</f>
        <v/>
      </c>
      <c r="D117" s="1" t="str">
        <f>IF('1．構成メンバー名簿'!F129&lt;&gt;"",'1．構成メンバー名簿'!F129,"")</f>
        <v/>
      </c>
      <c r="E117" s="1" t="str">
        <f>IF('1．構成メンバー名簿'!T129=1,'1．構成メンバー名簿'!$M$21,IF('1．構成メンバー名簿'!T129=2,'1．構成メンバー名簿'!$N$21,""))</f>
        <v/>
      </c>
      <c r="F117" s="1" t="str">
        <f>IF(AND(I117&gt;0,SUM(I118:$I$261)=0),"←ここまで値でコピー","")</f>
        <v/>
      </c>
      <c r="I117" s="1">
        <f t="shared" si="1"/>
        <v>0</v>
      </c>
    </row>
    <row r="118" spans="1:9">
      <c r="A118" s="1" t="str">
        <f>IF(SUM(I118:$I$261)=0,"",A117+1)</f>
        <v/>
      </c>
      <c r="B118" s="1" t="str">
        <f>IF('1．構成メンバー名簿'!D130&lt;&gt;"",'1．構成メンバー名簿'!D130,"")</f>
        <v/>
      </c>
      <c r="C118" s="1" t="str">
        <f>IF('1．構成メンバー名簿'!E130&lt;&gt;"",'1．構成メンバー名簿'!E130,"")</f>
        <v/>
      </c>
      <c r="D118" s="1" t="str">
        <f>IF('1．構成メンバー名簿'!F130&lt;&gt;"",'1．構成メンバー名簿'!F130,"")</f>
        <v/>
      </c>
      <c r="E118" s="1" t="str">
        <f>IF('1．構成メンバー名簿'!T130=1,'1．構成メンバー名簿'!$M$21,IF('1．構成メンバー名簿'!T130=2,'1．構成メンバー名簿'!$N$21,""))</f>
        <v/>
      </c>
      <c r="F118" s="1" t="str">
        <f>IF(AND(I118&gt;0,SUM(I119:$I$261)=0),"←ここまで値でコピー","")</f>
        <v/>
      </c>
      <c r="I118" s="1">
        <f t="shared" si="1"/>
        <v>0</v>
      </c>
    </row>
    <row r="119" spans="1:9">
      <c r="A119" s="1" t="str">
        <f>IF(SUM(I119:$I$261)=0,"",A118+1)</f>
        <v/>
      </c>
      <c r="B119" s="1" t="str">
        <f>IF('1．構成メンバー名簿'!D131&lt;&gt;"",'1．構成メンバー名簿'!D131,"")</f>
        <v/>
      </c>
      <c r="C119" s="1" t="str">
        <f>IF('1．構成メンバー名簿'!E131&lt;&gt;"",'1．構成メンバー名簿'!E131,"")</f>
        <v/>
      </c>
      <c r="D119" s="1" t="str">
        <f>IF('1．構成メンバー名簿'!F131&lt;&gt;"",'1．構成メンバー名簿'!F131,"")</f>
        <v/>
      </c>
      <c r="E119" s="1" t="str">
        <f>IF('1．構成メンバー名簿'!T131=1,'1．構成メンバー名簿'!$M$21,IF('1．構成メンバー名簿'!T131=2,'1．構成メンバー名簿'!$N$21,""))</f>
        <v/>
      </c>
      <c r="F119" s="1" t="str">
        <f>IF(AND(I119&gt;0,SUM(I120:$I$261)=0),"←ここまで値でコピー","")</f>
        <v/>
      </c>
      <c r="I119" s="1">
        <f t="shared" si="1"/>
        <v>0</v>
      </c>
    </row>
    <row r="120" spans="1:9">
      <c r="A120" s="1" t="str">
        <f>IF(SUM(I120:$I$261)=0,"",A119+1)</f>
        <v/>
      </c>
      <c r="B120" s="1" t="str">
        <f>IF('1．構成メンバー名簿'!D132&lt;&gt;"",'1．構成メンバー名簿'!D132,"")</f>
        <v/>
      </c>
      <c r="C120" s="1" t="str">
        <f>IF('1．構成メンバー名簿'!E132&lt;&gt;"",'1．構成メンバー名簿'!E132,"")</f>
        <v/>
      </c>
      <c r="D120" s="1" t="str">
        <f>IF('1．構成メンバー名簿'!F132&lt;&gt;"",'1．構成メンバー名簿'!F132,"")</f>
        <v/>
      </c>
      <c r="E120" s="1" t="str">
        <f>IF('1．構成メンバー名簿'!T132=1,'1．構成メンバー名簿'!$M$21,IF('1．構成メンバー名簿'!T132=2,'1．構成メンバー名簿'!$N$21,""))</f>
        <v/>
      </c>
      <c r="F120" s="1" t="str">
        <f>IF(AND(I120&gt;0,SUM(I121:$I$261)=0),"←ここまで値でコピー","")</f>
        <v/>
      </c>
      <c r="I120" s="1">
        <f t="shared" si="1"/>
        <v>0</v>
      </c>
    </row>
    <row r="121" spans="1:9">
      <c r="A121" s="1" t="str">
        <f>IF(SUM(I121:$I$261)=0,"",A120+1)</f>
        <v/>
      </c>
      <c r="B121" s="1" t="str">
        <f>IF('1．構成メンバー名簿'!D133&lt;&gt;"",'1．構成メンバー名簿'!D133,"")</f>
        <v/>
      </c>
      <c r="C121" s="1" t="str">
        <f>IF('1．構成メンバー名簿'!E133&lt;&gt;"",'1．構成メンバー名簿'!E133,"")</f>
        <v/>
      </c>
      <c r="D121" s="1" t="str">
        <f>IF('1．構成メンバー名簿'!F133&lt;&gt;"",'1．構成メンバー名簿'!F133,"")</f>
        <v/>
      </c>
      <c r="E121" s="1" t="str">
        <f>IF('1．構成メンバー名簿'!T133=1,'1．構成メンバー名簿'!$M$21,IF('1．構成メンバー名簿'!T133=2,'1．構成メンバー名簿'!$N$21,""))</f>
        <v/>
      </c>
      <c r="F121" s="1" t="str">
        <f>IF(AND(I121&gt;0,SUM(I122:$I$261)=0),"←ここまで値でコピー","")</f>
        <v/>
      </c>
      <c r="I121" s="1">
        <f t="shared" si="1"/>
        <v>0</v>
      </c>
    </row>
    <row r="122" spans="1:9">
      <c r="A122" s="1" t="str">
        <f>IF(SUM(I122:$I$261)=0,"",A121+1)</f>
        <v/>
      </c>
      <c r="B122" s="1" t="str">
        <f>IF('1．構成メンバー名簿'!D134&lt;&gt;"",'1．構成メンバー名簿'!D134,"")</f>
        <v/>
      </c>
      <c r="C122" s="1" t="str">
        <f>IF('1．構成メンバー名簿'!E134&lt;&gt;"",'1．構成メンバー名簿'!E134,"")</f>
        <v/>
      </c>
      <c r="D122" s="1" t="str">
        <f>IF('1．構成メンバー名簿'!F134&lt;&gt;"",'1．構成メンバー名簿'!F134,"")</f>
        <v/>
      </c>
      <c r="E122" s="1" t="str">
        <f>IF('1．構成メンバー名簿'!T134=1,'1．構成メンバー名簿'!$M$21,IF('1．構成メンバー名簿'!T134=2,'1．構成メンバー名簿'!$N$21,""))</f>
        <v/>
      </c>
      <c r="F122" s="1" t="str">
        <f>IF(AND(I122&gt;0,SUM(I123:$I$261)=0),"←ここまで値でコピー","")</f>
        <v/>
      </c>
      <c r="I122" s="1">
        <f t="shared" si="1"/>
        <v>0</v>
      </c>
    </row>
    <row r="123" spans="1:9">
      <c r="A123" s="1" t="str">
        <f>IF(SUM(I123:$I$261)=0,"",A122+1)</f>
        <v/>
      </c>
      <c r="B123" s="1" t="str">
        <f>IF('1．構成メンバー名簿'!D135&lt;&gt;"",'1．構成メンバー名簿'!D135,"")</f>
        <v/>
      </c>
      <c r="C123" s="1" t="str">
        <f>IF('1．構成メンバー名簿'!E135&lt;&gt;"",'1．構成メンバー名簿'!E135,"")</f>
        <v/>
      </c>
      <c r="D123" s="1" t="str">
        <f>IF('1．構成メンバー名簿'!F135&lt;&gt;"",'1．構成メンバー名簿'!F135,"")</f>
        <v/>
      </c>
      <c r="E123" s="1" t="str">
        <f>IF('1．構成メンバー名簿'!T135=1,'1．構成メンバー名簿'!$M$21,IF('1．構成メンバー名簿'!T135=2,'1．構成メンバー名簿'!$N$21,""))</f>
        <v/>
      </c>
      <c r="F123" s="1" t="str">
        <f>IF(AND(I123&gt;0,SUM(I124:$I$261)=0),"←ここまで値でコピー","")</f>
        <v/>
      </c>
      <c r="I123" s="1">
        <f t="shared" si="1"/>
        <v>0</v>
      </c>
    </row>
    <row r="124" spans="1:9">
      <c r="A124" s="1" t="str">
        <f>IF(SUM(I124:$I$261)=0,"",A123+1)</f>
        <v/>
      </c>
      <c r="B124" s="1" t="str">
        <f>IF('1．構成メンバー名簿'!D136&lt;&gt;"",'1．構成メンバー名簿'!D136,"")</f>
        <v/>
      </c>
      <c r="C124" s="1" t="str">
        <f>IF('1．構成メンバー名簿'!E136&lt;&gt;"",'1．構成メンバー名簿'!E136,"")</f>
        <v/>
      </c>
      <c r="D124" s="1" t="str">
        <f>IF('1．構成メンバー名簿'!F136&lt;&gt;"",'1．構成メンバー名簿'!F136,"")</f>
        <v/>
      </c>
      <c r="E124" s="1" t="str">
        <f>IF('1．構成メンバー名簿'!T136=1,'1．構成メンバー名簿'!$M$21,IF('1．構成メンバー名簿'!T136=2,'1．構成メンバー名簿'!$N$21,""))</f>
        <v/>
      </c>
      <c r="F124" s="1" t="str">
        <f>IF(AND(I124&gt;0,SUM(I125:$I$261)=0),"←ここまで値でコピー","")</f>
        <v/>
      </c>
      <c r="I124" s="1">
        <f t="shared" si="1"/>
        <v>0</v>
      </c>
    </row>
    <row r="125" spans="1:9">
      <c r="A125" s="1" t="str">
        <f>IF(SUM(I125:$I$261)=0,"",A124+1)</f>
        <v/>
      </c>
      <c r="B125" s="1" t="str">
        <f>IF('1．構成メンバー名簿'!D137&lt;&gt;"",'1．構成メンバー名簿'!D137,"")</f>
        <v/>
      </c>
      <c r="C125" s="1" t="str">
        <f>IF('1．構成メンバー名簿'!E137&lt;&gt;"",'1．構成メンバー名簿'!E137,"")</f>
        <v/>
      </c>
      <c r="D125" s="1" t="str">
        <f>IF('1．構成メンバー名簿'!F137&lt;&gt;"",'1．構成メンバー名簿'!F137,"")</f>
        <v/>
      </c>
      <c r="E125" s="1" t="str">
        <f>IF('1．構成メンバー名簿'!T137=1,'1．構成メンバー名簿'!$M$21,IF('1．構成メンバー名簿'!T137=2,'1．構成メンバー名簿'!$N$21,""))</f>
        <v/>
      </c>
      <c r="F125" s="1" t="str">
        <f>IF(AND(I125&gt;0,SUM(I126:$I$261)=0),"←ここまで値でコピー","")</f>
        <v/>
      </c>
      <c r="I125" s="1">
        <f t="shared" si="1"/>
        <v>0</v>
      </c>
    </row>
    <row r="126" spans="1:9">
      <c r="A126" s="1" t="str">
        <f>IF(SUM(I126:$I$261)=0,"",A125+1)</f>
        <v/>
      </c>
      <c r="B126" s="1" t="str">
        <f>IF('1．構成メンバー名簿'!D138&lt;&gt;"",'1．構成メンバー名簿'!D138,"")</f>
        <v/>
      </c>
      <c r="C126" s="1" t="str">
        <f>IF('1．構成メンバー名簿'!E138&lt;&gt;"",'1．構成メンバー名簿'!E138,"")</f>
        <v/>
      </c>
      <c r="D126" s="1" t="str">
        <f>IF('1．構成メンバー名簿'!F138&lt;&gt;"",'1．構成メンバー名簿'!F138,"")</f>
        <v/>
      </c>
      <c r="E126" s="1" t="str">
        <f>IF('1．構成メンバー名簿'!T138=1,'1．構成メンバー名簿'!$M$21,IF('1．構成メンバー名簿'!T138=2,'1．構成メンバー名簿'!$N$21,""))</f>
        <v/>
      </c>
      <c r="F126" s="1" t="str">
        <f>IF(AND(I126&gt;0,SUM(I127:$I$261)=0),"←ここまで値でコピー","")</f>
        <v/>
      </c>
      <c r="I126" s="1">
        <f t="shared" si="1"/>
        <v>0</v>
      </c>
    </row>
    <row r="127" spans="1:9">
      <c r="A127" s="1" t="str">
        <f>IF(SUM(I127:$I$261)=0,"",A126+1)</f>
        <v/>
      </c>
      <c r="B127" s="1" t="str">
        <f>IF('1．構成メンバー名簿'!D139&lt;&gt;"",'1．構成メンバー名簿'!D139,"")</f>
        <v/>
      </c>
      <c r="C127" s="1" t="str">
        <f>IF('1．構成メンバー名簿'!E139&lt;&gt;"",'1．構成メンバー名簿'!E139,"")</f>
        <v/>
      </c>
      <c r="D127" s="1" t="str">
        <f>IF('1．構成メンバー名簿'!F139&lt;&gt;"",'1．構成メンバー名簿'!F139,"")</f>
        <v/>
      </c>
      <c r="E127" s="1" t="str">
        <f>IF('1．構成メンバー名簿'!T139=1,'1．構成メンバー名簿'!$M$21,IF('1．構成メンバー名簿'!T139=2,'1．構成メンバー名簿'!$N$21,""))</f>
        <v/>
      </c>
      <c r="F127" s="1" t="str">
        <f>IF(AND(I127&gt;0,SUM(I128:$I$261)=0),"←ここまで値でコピー","")</f>
        <v/>
      </c>
      <c r="I127" s="1">
        <f t="shared" si="1"/>
        <v>0</v>
      </c>
    </row>
    <row r="128" spans="1:9">
      <c r="A128" s="1" t="str">
        <f>IF(SUM(I128:$I$261)=0,"",A127+1)</f>
        <v/>
      </c>
      <c r="B128" s="1" t="str">
        <f>IF('1．構成メンバー名簿'!D140&lt;&gt;"",'1．構成メンバー名簿'!D140,"")</f>
        <v/>
      </c>
      <c r="C128" s="1" t="str">
        <f>IF('1．構成メンバー名簿'!E140&lt;&gt;"",'1．構成メンバー名簿'!E140,"")</f>
        <v/>
      </c>
      <c r="D128" s="1" t="str">
        <f>IF('1．構成メンバー名簿'!F140&lt;&gt;"",'1．構成メンバー名簿'!F140,"")</f>
        <v/>
      </c>
      <c r="E128" s="1" t="str">
        <f>IF('1．構成メンバー名簿'!T140=1,'1．構成メンバー名簿'!$M$21,IF('1．構成メンバー名簿'!T140=2,'1．構成メンバー名簿'!$N$21,""))</f>
        <v/>
      </c>
      <c r="F128" s="1" t="str">
        <f>IF(AND(I128&gt;0,SUM(I129:$I$261)=0),"←ここまで値でコピー","")</f>
        <v/>
      </c>
      <c r="I128" s="1">
        <f t="shared" si="1"/>
        <v>0</v>
      </c>
    </row>
    <row r="129" spans="1:9">
      <c r="A129" s="1" t="str">
        <f>IF(SUM(I129:$I$261)=0,"",A128+1)</f>
        <v/>
      </c>
      <c r="B129" s="1" t="str">
        <f>IF('1．構成メンバー名簿'!D141&lt;&gt;"",'1．構成メンバー名簿'!D141,"")</f>
        <v/>
      </c>
      <c r="C129" s="1" t="str">
        <f>IF('1．構成メンバー名簿'!E141&lt;&gt;"",'1．構成メンバー名簿'!E141,"")</f>
        <v/>
      </c>
      <c r="D129" s="1" t="str">
        <f>IF('1．構成メンバー名簿'!F141&lt;&gt;"",'1．構成メンバー名簿'!F141,"")</f>
        <v/>
      </c>
      <c r="E129" s="1" t="str">
        <f>IF('1．構成メンバー名簿'!T141=1,'1．構成メンバー名簿'!$M$21,IF('1．構成メンバー名簿'!T141=2,'1．構成メンバー名簿'!$N$21,""))</f>
        <v/>
      </c>
      <c r="F129" s="1" t="str">
        <f>IF(AND(I129&gt;0,SUM(I130:$I$261)=0),"←ここまで値でコピー","")</f>
        <v/>
      </c>
      <c r="I129" s="1">
        <f t="shared" si="1"/>
        <v>0</v>
      </c>
    </row>
    <row r="130" spans="1:9">
      <c r="A130" s="1" t="str">
        <f>IF(SUM(I130:$I$261)=0,"",A129+1)</f>
        <v/>
      </c>
      <c r="B130" s="1" t="str">
        <f>IF('1．構成メンバー名簿'!D142&lt;&gt;"",'1．構成メンバー名簿'!D142,"")</f>
        <v/>
      </c>
      <c r="C130" s="1" t="str">
        <f>IF('1．構成メンバー名簿'!E142&lt;&gt;"",'1．構成メンバー名簿'!E142,"")</f>
        <v/>
      </c>
      <c r="D130" s="1" t="str">
        <f>IF('1．構成メンバー名簿'!F142&lt;&gt;"",'1．構成メンバー名簿'!F142,"")</f>
        <v/>
      </c>
      <c r="E130" s="1" t="str">
        <f>IF('1．構成メンバー名簿'!T142=1,'1．構成メンバー名簿'!$M$21,IF('1．構成メンバー名簿'!T142=2,'1．構成メンバー名簿'!$N$21,""))</f>
        <v/>
      </c>
      <c r="F130" s="1" t="str">
        <f>IF(AND(I130&gt;0,SUM(I131:$I$261)=0),"←ここまで値でコピー","")</f>
        <v/>
      </c>
      <c r="I130" s="1">
        <f t="shared" si="1"/>
        <v>0</v>
      </c>
    </row>
    <row r="131" spans="1:9">
      <c r="A131" s="1" t="str">
        <f>IF(SUM(I131:$I$261)=0,"",A130+1)</f>
        <v/>
      </c>
      <c r="B131" s="1" t="str">
        <f>IF('1．構成メンバー名簿'!D143&lt;&gt;"",'1．構成メンバー名簿'!D143,"")</f>
        <v/>
      </c>
      <c r="C131" s="1" t="str">
        <f>IF('1．構成メンバー名簿'!E143&lt;&gt;"",'1．構成メンバー名簿'!E143,"")</f>
        <v/>
      </c>
      <c r="D131" s="1" t="str">
        <f>IF('1．構成メンバー名簿'!F143&lt;&gt;"",'1．構成メンバー名簿'!F143,"")</f>
        <v/>
      </c>
      <c r="E131" s="1" t="str">
        <f>IF('1．構成メンバー名簿'!T143=1,'1．構成メンバー名簿'!$M$21,IF('1．構成メンバー名簿'!T143=2,'1．構成メンバー名簿'!$N$21,""))</f>
        <v/>
      </c>
      <c r="F131" s="1" t="str">
        <f>IF(AND(I131&gt;0,SUM(I132:$I$261)=0),"←ここまで値でコピー","")</f>
        <v/>
      </c>
      <c r="I131" s="1">
        <f t="shared" si="1"/>
        <v>0</v>
      </c>
    </row>
    <row r="132" spans="1:9">
      <c r="A132" s="1" t="str">
        <f>IF(SUM(I132:$I$261)=0,"",A131+1)</f>
        <v/>
      </c>
      <c r="B132" s="1" t="str">
        <f>IF('1．構成メンバー名簿'!D144&lt;&gt;"",'1．構成メンバー名簿'!D144,"")</f>
        <v/>
      </c>
      <c r="C132" s="1" t="str">
        <f>IF('1．構成メンバー名簿'!E144&lt;&gt;"",'1．構成メンバー名簿'!E144,"")</f>
        <v/>
      </c>
      <c r="D132" s="1" t="str">
        <f>IF('1．構成メンバー名簿'!F144&lt;&gt;"",'1．構成メンバー名簿'!F144,"")</f>
        <v/>
      </c>
      <c r="E132" s="1" t="str">
        <f>IF('1．構成メンバー名簿'!T144=1,'1．構成メンバー名簿'!$M$21,IF('1．構成メンバー名簿'!T144=2,'1．構成メンバー名簿'!$N$21,""))</f>
        <v/>
      </c>
      <c r="F132" s="1" t="str">
        <f>IF(AND(I132&gt;0,SUM(I133:$I$261)=0),"←ここまで値でコピー","")</f>
        <v/>
      </c>
      <c r="I132" s="1">
        <f t="shared" si="1"/>
        <v>0</v>
      </c>
    </row>
    <row r="133" spans="1:9">
      <c r="A133" s="1" t="str">
        <f>IF(SUM(I133:$I$261)=0,"",A132+1)</f>
        <v/>
      </c>
      <c r="B133" s="1" t="str">
        <f>IF('1．構成メンバー名簿'!D145&lt;&gt;"",'1．構成メンバー名簿'!D145,"")</f>
        <v/>
      </c>
      <c r="C133" s="1" t="str">
        <f>IF('1．構成メンバー名簿'!E145&lt;&gt;"",'1．構成メンバー名簿'!E145,"")</f>
        <v/>
      </c>
      <c r="D133" s="1" t="str">
        <f>IF('1．構成メンバー名簿'!F145&lt;&gt;"",'1．構成メンバー名簿'!F145,"")</f>
        <v/>
      </c>
      <c r="E133" s="1" t="str">
        <f>IF('1．構成メンバー名簿'!T145=1,'1．構成メンバー名簿'!$M$21,IF('1．構成メンバー名簿'!T145=2,'1．構成メンバー名簿'!$N$21,""))</f>
        <v/>
      </c>
      <c r="F133" s="1" t="str">
        <f>IF(AND(I133&gt;0,SUM(I134:$I$261)=0),"←ここまで値でコピー","")</f>
        <v/>
      </c>
      <c r="I133" s="1">
        <f t="shared" si="1"/>
        <v>0</v>
      </c>
    </row>
    <row r="134" spans="1:9">
      <c r="A134" s="1" t="str">
        <f>IF(SUM(I134:$I$261)=0,"",A133+1)</f>
        <v/>
      </c>
      <c r="B134" s="1" t="str">
        <f>IF('1．構成メンバー名簿'!D146&lt;&gt;"",'1．構成メンバー名簿'!D146,"")</f>
        <v/>
      </c>
      <c r="C134" s="1" t="str">
        <f>IF('1．構成メンバー名簿'!E146&lt;&gt;"",'1．構成メンバー名簿'!E146,"")</f>
        <v/>
      </c>
      <c r="D134" s="1" t="str">
        <f>IF('1．構成メンバー名簿'!F146&lt;&gt;"",'1．構成メンバー名簿'!F146,"")</f>
        <v/>
      </c>
      <c r="E134" s="1" t="str">
        <f>IF('1．構成メンバー名簿'!T146=1,'1．構成メンバー名簿'!$M$21,IF('1．構成メンバー名簿'!T146=2,'1．構成メンバー名簿'!$N$21,""))</f>
        <v/>
      </c>
      <c r="F134" s="1" t="str">
        <f>IF(AND(I134&gt;0,SUM(I135:$I$261)=0),"←ここまで値でコピー","")</f>
        <v/>
      </c>
      <c r="I134" s="1">
        <f t="shared" si="1"/>
        <v>0</v>
      </c>
    </row>
    <row r="135" spans="1:9">
      <c r="A135" s="1" t="str">
        <f>IF(SUM(I135:$I$261)=0,"",A134+1)</f>
        <v/>
      </c>
      <c r="B135" s="1" t="str">
        <f>IF('1．構成メンバー名簿'!D147&lt;&gt;"",'1．構成メンバー名簿'!D147,"")</f>
        <v/>
      </c>
      <c r="C135" s="1" t="str">
        <f>IF('1．構成メンバー名簿'!E147&lt;&gt;"",'1．構成メンバー名簿'!E147,"")</f>
        <v/>
      </c>
      <c r="D135" s="1" t="str">
        <f>IF('1．構成メンバー名簿'!F147&lt;&gt;"",'1．構成メンバー名簿'!F147,"")</f>
        <v/>
      </c>
      <c r="E135" s="1" t="str">
        <f>IF('1．構成メンバー名簿'!T147=1,'1．構成メンバー名簿'!$M$21,IF('1．構成メンバー名簿'!T147=2,'1．構成メンバー名簿'!$N$21,""))</f>
        <v/>
      </c>
      <c r="F135" s="1" t="str">
        <f>IF(AND(I135&gt;0,SUM(I136:$I$261)=0),"←ここまで値でコピー","")</f>
        <v/>
      </c>
      <c r="I135" s="1">
        <f t="shared" si="1"/>
        <v>0</v>
      </c>
    </row>
    <row r="136" spans="1:9">
      <c r="A136" s="1" t="str">
        <f>IF(SUM(I136:$I$261)=0,"",A135+1)</f>
        <v/>
      </c>
      <c r="B136" s="1" t="str">
        <f>IF('1．構成メンバー名簿'!D148&lt;&gt;"",'1．構成メンバー名簿'!D148,"")</f>
        <v/>
      </c>
      <c r="C136" s="1" t="str">
        <f>IF('1．構成メンバー名簿'!E148&lt;&gt;"",'1．構成メンバー名簿'!E148,"")</f>
        <v/>
      </c>
      <c r="D136" s="1" t="str">
        <f>IF('1．構成メンバー名簿'!F148&lt;&gt;"",'1．構成メンバー名簿'!F148,"")</f>
        <v/>
      </c>
      <c r="E136" s="1" t="str">
        <f>IF('1．構成メンバー名簿'!T148=1,'1．構成メンバー名簿'!$M$21,IF('1．構成メンバー名簿'!T148=2,'1．構成メンバー名簿'!$N$21,""))</f>
        <v/>
      </c>
      <c r="F136" s="1" t="str">
        <f>IF(AND(I136&gt;0,SUM(I137:$I$261)=0),"←ここまで値でコピー","")</f>
        <v/>
      </c>
      <c r="I136" s="1">
        <f t="shared" si="1"/>
        <v>0</v>
      </c>
    </row>
    <row r="137" spans="1:9">
      <c r="A137" s="1" t="str">
        <f>IF(SUM(I137:$I$261)=0,"",A136+1)</f>
        <v/>
      </c>
      <c r="B137" s="1" t="str">
        <f>IF('1．構成メンバー名簿'!D149&lt;&gt;"",'1．構成メンバー名簿'!D149,"")</f>
        <v/>
      </c>
      <c r="C137" s="1" t="str">
        <f>IF('1．構成メンバー名簿'!E149&lt;&gt;"",'1．構成メンバー名簿'!E149,"")</f>
        <v/>
      </c>
      <c r="D137" s="1" t="str">
        <f>IF('1．構成メンバー名簿'!F149&lt;&gt;"",'1．構成メンバー名簿'!F149,"")</f>
        <v/>
      </c>
      <c r="E137" s="1" t="str">
        <f>IF('1．構成メンバー名簿'!T149=1,'1．構成メンバー名簿'!$M$21,IF('1．構成メンバー名簿'!T149=2,'1．構成メンバー名簿'!$N$21,""))</f>
        <v/>
      </c>
      <c r="F137" s="1" t="str">
        <f>IF(AND(I137&gt;0,SUM(I138:$I$261)=0),"←ここまで値でコピー","")</f>
        <v/>
      </c>
      <c r="I137" s="1">
        <f t="shared" si="1"/>
        <v>0</v>
      </c>
    </row>
    <row r="138" spans="1:9">
      <c r="A138" s="1" t="str">
        <f>IF(SUM(I138:$I$261)=0,"",A137+1)</f>
        <v/>
      </c>
      <c r="B138" s="1" t="str">
        <f>IF('1．構成メンバー名簿'!D150&lt;&gt;"",'1．構成メンバー名簿'!D150,"")</f>
        <v/>
      </c>
      <c r="C138" s="1" t="str">
        <f>IF('1．構成メンバー名簿'!E150&lt;&gt;"",'1．構成メンバー名簿'!E150,"")</f>
        <v/>
      </c>
      <c r="D138" s="1" t="str">
        <f>IF('1．構成メンバー名簿'!F150&lt;&gt;"",'1．構成メンバー名簿'!F150,"")</f>
        <v/>
      </c>
      <c r="E138" s="1" t="str">
        <f>IF('1．構成メンバー名簿'!T150=1,'1．構成メンバー名簿'!$M$21,IF('1．構成メンバー名簿'!T150=2,'1．構成メンバー名簿'!$N$21,""))</f>
        <v/>
      </c>
      <c r="F138" s="1" t="str">
        <f>IF(AND(I138&gt;0,SUM(I139:$I$261)=0),"←ここまで値でコピー","")</f>
        <v/>
      </c>
      <c r="I138" s="1">
        <f t="shared" si="1"/>
        <v>0</v>
      </c>
    </row>
    <row r="139" spans="1:9">
      <c r="A139" s="1" t="str">
        <f>IF(SUM(I139:$I$261)=0,"",A138+1)</f>
        <v/>
      </c>
      <c r="B139" s="1" t="str">
        <f>IF('1．構成メンバー名簿'!D151&lt;&gt;"",'1．構成メンバー名簿'!D151,"")</f>
        <v/>
      </c>
      <c r="C139" s="1" t="str">
        <f>IF('1．構成メンバー名簿'!E151&lt;&gt;"",'1．構成メンバー名簿'!E151,"")</f>
        <v/>
      </c>
      <c r="D139" s="1" t="str">
        <f>IF('1．構成メンバー名簿'!F151&lt;&gt;"",'1．構成メンバー名簿'!F151,"")</f>
        <v/>
      </c>
      <c r="E139" s="1" t="str">
        <f>IF('1．構成メンバー名簿'!T151=1,'1．構成メンバー名簿'!$M$21,IF('1．構成メンバー名簿'!T151=2,'1．構成メンバー名簿'!$N$21,""))</f>
        <v/>
      </c>
      <c r="F139" s="1" t="str">
        <f>IF(AND(I139&gt;0,SUM(I140:$I$261)=0),"←ここまで値でコピー","")</f>
        <v/>
      </c>
      <c r="I139" s="1">
        <f t="shared" si="1"/>
        <v>0</v>
      </c>
    </row>
    <row r="140" spans="1:9">
      <c r="A140" s="1" t="str">
        <f>IF(SUM(I140:$I$261)=0,"",A139+1)</f>
        <v/>
      </c>
      <c r="B140" s="1" t="str">
        <f>IF('1．構成メンバー名簿'!D152&lt;&gt;"",'1．構成メンバー名簿'!D152,"")</f>
        <v/>
      </c>
      <c r="C140" s="1" t="str">
        <f>IF('1．構成メンバー名簿'!E152&lt;&gt;"",'1．構成メンバー名簿'!E152,"")</f>
        <v/>
      </c>
      <c r="D140" s="1" t="str">
        <f>IF('1．構成メンバー名簿'!F152&lt;&gt;"",'1．構成メンバー名簿'!F152,"")</f>
        <v/>
      </c>
      <c r="E140" s="1" t="str">
        <f>IF('1．構成メンバー名簿'!T152=1,'1．構成メンバー名簿'!$M$21,IF('1．構成メンバー名簿'!T152=2,'1．構成メンバー名簿'!$N$21,""))</f>
        <v/>
      </c>
      <c r="F140" s="1" t="str">
        <f>IF(AND(I140&gt;0,SUM(I141:$I$261)=0),"←ここまで値でコピー","")</f>
        <v/>
      </c>
      <c r="I140" s="1">
        <f t="shared" si="1"/>
        <v>0</v>
      </c>
    </row>
    <row r="141" spans="1:9">
      <c r="A141" s="1" t="str">
        <f>IF(SUM(I141:$I$261)=0,"",A140+1)</f>
        <v/>
      </c>
      <c r="B141" s="1" t="str">
        <f>IF('1．構成メンバー名簿'!D153&lt;&gt;"",'1．構成メンバー名簿'!D153,"")</f>
        <v/>
      </c>
      <c r="C141" s="1" t="str">
        <f>IF('1．構成メンバー名簿'!E153&lt;&gt;"",'1．構成メンバー名簿'!E153,"")</f>
        <v/>
      </c>
      <c r="D141" s="1" t="str">
        <f>IF('1．構成メンバー名簿'!F153&lt;&gt;"",'1．構成メンバー名簿'!F153,"")</f>
        <v/>
      </c>
      <c r="E141" s="1" t="str">
        <f>IF('1．構成メンバー名簿'!T153=1,'1．構成メンバー名簿'!$M$21,IF('1．構成メンバー名簿'!T153=2,'1．構成メンバー名簿'!$N$21,""))</f>
        <v/>
      </c>
      <c r="F141" s="1" t="str">
        <f>IF(AND(I141&gt;0,SUM(I142:$I$261)=0),"←ここまで値でコピー","")</f>
        <v/>
      </c>
      <c r="I141" s="1">
        <f t="shared" ref="I141:I204" si="2">IF(COUNTBLANK(B141:E141)=4,0,1)</f>
        <v>0</v>
      </c>
    </row>
    <row r="142" spans="1:9">
      <c r="A142" s="1" t="str">
        <f>IF(SUM(I142:$I$261)=0,"",A141+1)</f>
        <v/>
      </c>
      <c r="B142" s="1" t="str">
        <f>IF('1．構成メンバー名簿'!D154&lt;&gt;"",'1．構成メンバー名簿'!D154,"")</f>
        <v/>
      </c>
      <c r="C142" s="1" t="str">
        <f>IF('1．構成メンバー名簿'!E154&lt;&gt;"",'1．構成メンバー名簿'!E154,"")</f>
        <v/>
      </c>
      <c r="D142" s="1" t="str">
        <f>IF('1．構成メンバー名簿'!F154&lt;&gt;"",'1．構成メンバー名簿'!F154,"")</f>
        <v/>
      </c>
      <c r="E142" s="1" t="str">
        <f>IF('1．構成メンバー名簿'!T154=1,'1．構成メンバー名簿'!$M$21,IF('1．構成メンバー名簿'!T154=2,'1．構成メンバー名簿'!$N$21,""))</f>
        <v/>
      </c>
      <c r="F142" s="1" t="str">
        <f>IF(AND(I142&gt;0,SUM(I143:$I$261)=0),"←ここまで値でコピー","")</f>
        <v/>
      </c>
      <c r="I142" s="1">
        <f t="shared" si="2"/>
        <v>0</v>
      </c>
    </row>
    <row r="143" spans="1:9">
      <c r="A143" s="1" t="str">
        <f>IF(SUM(I143:$I$261)=0,"",A142+1)</f>
        <v/>
      </c>
      <c r="B143" s="1" t="str">
        <f>IF('1．構成メンバー名簿'!D155&lt;&gt;"",'1．構成メンバー名簿'!D155,"")</f>
        <v/>
      </c>
      <c r="C143" s="1" t="str">
        <f>IF('1．構成メンバー名簿'!E155&lt;&gt;"",'1．構成メンバー名簿'!E155,"")</f>
        <v/>
      </c>
      <c r="D143" s="1" t="str">
        <f>IF('1．構成メンバー名簿'!F155&lt;&gt;"",'1．構成メンバー名簿'!F155,"")</f>
        <v/>
      </c>
      <c r="E143" s="1" t="str">
        <f>IF('1．構成メンバー名簿'!T155=1,'1．構成メンバー名簿'!$M$21,IF('1．構成メンバー名簿'!T155=2,'1．構成メンバー名簿'!$N$21,""))</f>
        <v/>
      </c>
      <c r="F143" s="1" t="str">
        <f>IF(AND(I143&gt;0,SUM(I144:$I$261)=0),"←ここまで値でコピー","")</f>
        <v/>
      </c>
      <c r="I143" s="1">
        <f t="shared" si="2"/>
        <v>0</v>
      </c>
    </row>
    <row r="144" spans="1:9">
      <c r="A144" s="1" t="str">
        <f>IF(SUM(I144:$I$261)=0,"",A143+1)</f>
        <v/>
      </c>
      <c r="B144" s="1" t="str">
        <f>IF('1．構成メンバー名簿'!D156&lt;&gt;"",'1．構成メンバー名簿'!D156,"")</f>
        <v/>
      </c>
      <c r="C144" s="1" t="str">
        <f>IF('1．構成メンバー名簿'!E156&lt;&gt;"",'1．構成メンバー名簿'!E156,"")</f>
        <v/>
      </c>
      <c r="D144" s="1" t="str">
        <f>IF('1．構成メンバー名簿'!F156&lt;&gt;"",'1．構成メンバー名簿'!F156,"")</f>
        <v/>
      </c>
      <c r="E144" s="1" t="str">
        <f>IF('1．構成メンバー名簿'!T156=1,'1．構成メンバー名簿'!$M$21,IF('1．構成メンバー名簿'!T156=2,'1．構成メンバー名簿'!$N$21,""))</f>
        <v/>
      </c>
      <c r="F144" s="1" t="str">
        <f>IF(AND(I144&gt;0,SUM(I145:$I$261)=0),"←ここまで値でコピー","")</f>
        <v/>
      </c>
      <c r="I144" s="1">
        <f t="shared" si="2"/>
        <v>0</v>
      </c>
    </row>
    <row r="145" spans="1:9">
      <c r="A145" s="1" t="str">
        <f>IF(SUM(I145:$I$261)=0,"",A144+1)</f>
        <v/>
      </c>
      <c r="B145" s="1" t="str">
        <f>IF('1．構成メンバー名簿'!D157&lt;&gt;"",'1．構成メンバー名簿'!D157,"")</f>
        <v/>
      </c>
      <c r="C145" s="1" t="str">
        <f>IF('1．構成メンバー名簿'!E157&lt;&gt;"",'1．構成メンバー名簿'!E157,"")</f>
        <v/>
      </c>
      <c r="D145" s="1" t="str">
        <f>IF('1．構成メンバー名簿'!F157&lt;&gt;"",'1．構成メンバー名簿'!F157,"")</f>
        <v/>
      </c>
      <c r="E145" s="1" t="str">
        <f>IF('1．構成メンバー名簿'!T157=1,'1．構成メンバー名簿'!$M$21,IF('1．構成メンバー名簿'!T157=2,'1．構成メンバー名簿'!$N$21,""))</f>
        <v/>
      </c>
      <c r="F145" s="1" t="str">
        <f>IF(AND(I145&gt;0,SUM(I146:$I$261)=0),"←ここまで値でコピー","")</f>
        <v/>
      </c>
      <c r="I145" s="1">
        <f t="shared" si="2"/>
        <v>0</v>
      </c>
    </row>
    <row r="146" spans="1:9">
      <c r="A146" s="1" t="str">
        <f>IF(SUM(I146:$I$261)=0,"",A145+1)</f>
        <v/>
      </c>
      <c r="B146" s="1" t="str">
        <f>IF('1．構成メンバー名簿'!D158&lt;&gt;"",'1．構成メンバー名簿'!D158,"")</f>
        <v/>
      </c>
      <c r="C146" s="1" t="str">
        <f>IF('1．構成メンバー名簿'!E158&lt;&gt;"",'1．構成メンバー名簿'!E158,"")</f>
        <v/>
      </c>
      <c r="D146" s="1" t="str">
        <f>IF('1．構成メンバー名簿'!F158&lt;&gt;"",'1．構成メンバー名簿'!F158,"")</f>
        <v/>
      </c>
      <c r="E146" s="1" t="str">
        <f>IF('1．構成メンバー名簿'!T158=1,'1．構成メンバー名簿'!$M$21,IF('1．構成メンバー名簿'!T158=2,'1．構成メンバー名簿'!$N$21,""))</f>
        <v/>
      </c>
      <c r="F146" s="1" t="str">
        <f>IF(AND(I146&gt;0,SUM(I147:$I$261)=0),"←ここまで値でコピー","")</f>
        <v/>
      </c>
      <c r="I146" s="1">
        <f t="shared" si="2"/>
        <v>0</v>
      </c>
    </row>
    <row r="147" spans="1:9">
      <c r="A147" s="1" t="str">
        <f>IF(SUM(I147:$I$261)=0,"",A146+1)</f>
        <v/>
      </c>
      <c r="B147" s="1" t="str">
        <f>IF('1．構成メンバー名簿'!D159&lt;&gt;"",'1．構成メンバー名簿'!D159,"")</f>
        <v/>
      </c>
      <c r="C147" s="1" t="str">
        <f>IF('1．構成メンバー名簿'!E159&lt;&gt;"",'1．構成メンバー名簿'!E159,"")</f>
        <v/>
      </c>
      <c r="D147" s="1" t="str">
        <f>IF('1．構成メンバー名簿'!F159&lt;&gt;"",'1．構成メンバー名簿'!F159,"")</f>
        <v/>
      </c>
      <c r="E147" s="1" t="str">
        <f>IF('1．構成メンバー名簿'!T159=1,'1．構成メンバー名簿'!$M$21,IF('1．構成メンバー名簿'!T159=2,'1．構成メンバー名簿'!$N$21,""))</f>
        <v/>
      </c>
      <c r="F147" s="1" t="str">
        <f>IF(AND(I147&gt;0,SUM(I148:$I$261)=0),"←ここまで値でコピー","")</f>
        <v/>
      </c>
      <c r="I147" s="1">
        <f t="shared" si="2"/>
        <v>0</v>
      </c>
    </row>
    <row r="148" spans="1:9">
      <c r="A148" s="1" t="str">
        <f>IF(SUM(I148:$I$261)=0,"",A147+1)</f>
        <v/>
      </c>
      <c r="B148" s="1" t="str">
        <f>IF('1．構成メンバー名簿'!D160&lt;&gt;"",'1．構成メンバー名簿'!D160,"")</f>
        <v/>
      </c>
      <c r="C148" s="1" t="str">
        <f>IF('1．構成メンバー名簿'!E160&lt;&gt;"",'1．構成メンバー名簿'!E160,"")</f>
        <v/>
      </c>
      <c r="D148" s="1" t="str">
        <f>IF('1．構成メンバー名簿'!F160&lt;&gt;"",'1．構成メンバー名簿'!F160,"")</f>
        <v/>
      </c>
      <c r="E148" s="1" t="str">
        <f>IF('1．構成メンバー名簿'!T160=1,'1．構成メンバー名簿'!$M$21,IF('1．構成メンバー名簿'!T160=2,'1．構成メンバー名簿'!$N$21,""))</f>
        <v/>
      </c>
      <c r="F148" s="1" t="str">
        <f>IF(AND(I148&gt;0,SUM(I149:$I$261)=0),"←ここまで値でコピー","")</f>
        <v/>
      </c>
      <c r="I148" s="1">
        <f t="shared" si="2"/>
        <v>0</v>
      </c>
    </row>
    <row r="149" spans="1:9">
      <c r="A149" s="1" t="str">
        <f>IF(SUM(I149:$I$261)=0,"",A148+1)</f>
        <v/>
      </c>
      <c r="B149" s="1" t="str">
        <f>IF('1．構成メンバー名簿'!D161&lt;&gt;"",'1．構成メンバー名簿'!D161,"")</f>
        <v/>
      </c>
      <c r="C149" s="1" t="str">
        <f>IF('1．構成メンバー名簿'!E161&lt;&gt;"",'1．構成メンバー名簿'!E161,"")</f>
        <v/>
      </c>
      <c r="D149" s="1" t="str">
        <f>IF('1．構成メンバー名簿'!F161&lt;&gt;"",'1．構成メンバー名簿'!F161,"")</f>
        <v/>
      </c>
      <c r="E149" s="1" t="str">
        <f>IF('1．構成メンバー名簿'!T161=1,'1．構成メンバー名簿'!$M$21,IF('1．構成メンバー名簿'!T161=2,'1．構成メンバー名簿'!$N$21,""))</f>
        <v/>
      </c>
      <c r="F149" s="1" t="str">
        <f>IF(AND(I149&gt;0,SUM(I150:$I$261)=0),"←ここまで値でコピー","")</f>
        <v/>
      </c>
      <c r="I149" s="1">
        <f t="shared" si="2"/>
        <v>0</v>
      </c>
    </row>
    <row r="150" spans="1:9">
      <c r="A150" s="1" t="str">
        <f>IF(SUM(I150:$I$261)=0,"",A149+1)</f>
        <v/>
      </c>
      <c r="B150" s="1" t="str">
        <f>IF('1．構成メンバー名簿'!D162&lt;&gt;"",'1．構成メンバー名簿'!D162,"")</f>
        <v/>
      </c>
      <c r="C150" s="1" t="str">
        <f>IF('1．構成メンバー名簿'!E162&lt;&gt;"",'1．構成メンバー名簿'!E162,"")</f>
        <v/>
      </c>
      <c r="D150" s="1" t="str">
        <f>IF('1．構成メンバー名簿'!F162&lt;&gt;"",'1．構成メンバー名簿'!F162,"")</f>
        <v/>
      </c>
      <c r="E150" s="1" t="str">
        <f>IF('1．構成メンバー名簿'!T162=1,'1．構成メンバー名簿'!$M$21,IF('1．構成メンバー名簿'!T162=2,'1．構成メンバー名簿'!$N$21,""))</f>
        <v/>
      </c>
      <c r="F150" s="1" t="str">
        <f>IF(AND(I150&gt;0,SUM(I151:$I$261)=0),"←ここまで値でコピー","")</f>
        <v/>
      </c>
      <c r="I150" s="1">
        <f t="shared" si="2"/>
        <v>0</v>
      </c>
    </row>
    <row r="151" spans="1:9">
      <c r="A151" s="1" t="str">
        <f>IF(SUM(I151:$I$261)=0,"",A150+1)</f>
        <v/>
      </c>
      <c r="B151" s="1" t="str">
        <f>IF('1．構成メンバー名簿'!D163&lt;&gt;"",'1．構成メンバー名簿'!D163,"")</f>
        <v/>
      </c>
      <c r="C151" s="1" t="str">
        <f>IF('1．構成メンバー名簿'!E163&lt;&gt;"",'1．構成メンバー名簿'!E163,"")</f>
        <v/>
      </c>
      <c r="D151" s="1" t="str">
        <f>IF('1．構成メンバー名簿'!F163&lt;&gt;"",'1．構成メンバー名簿'!F163,"")</f>
        <v/>
      </c>
      <c r="E151" s="1" t="str">
        <f>IF('1．構成メンバー名簿'!T163=1,'1．構成メンバー名簿'!$M$21,IF('1．構成メンバー名簿'!T163=2,'1．構成メンバー名簿'!$N$21,""))</f>
        <v/>
      </c>
      <c r="F151" s="1" t="str">
        <f>IF(AND(I151&gt;0,SUM(I152:$I$261)=0),"←ここまで値でコピー","")</f>
        <v/>
      </c>
      <c r="I151" s="1">
        <f t="shared" si="2"/>
        <v>0</v>
      </c>
    </row>
    <row r="152" spans="1:9">
      <c r="A152" s="1" t="str">
        <f>IF(SUM(I152:$I$261)=0,"",A151+1)</f>
        <v/>
      </c>
      <c r="B152" s="1" t="str">
        <f>IF('1．構成メンバー名簿'!D164&lt;&gt;"",'1．構成メンバー名簿'!D164,"")</f>
        <v/>
      </c>
      <c r="C152" s="1" t="str">
        <f>IF('1．構成メンバー名簿'!E164&lt;&gt;"",'1．構成メンバー名簿'!E164,"")</f>
        <v/>
      </c>
      <c r="D152" s="1" t="str">
        <f>IF('1．構成メンバー名簿'!F164&lt;&gt;"",'1．構成メンバー名簿'!F164,"")</f>
        <v/>
      </c>
      <c r="E152" s="1" t="str">
        <f>IF('1．構成メンバー名簿'!T164=1,'1．構成メンバー名簿'!$M$21,IF('1．構成メンバー名簿'!T164=2,'1．構成メンバー名簿'!$N$21,""))</f>
        <v/>
      </c>
      <c r="F152" s="1" t="str">
        <f>IF(AND(I152&gt;0,SUM(I153:$I$261)=0),"←ここまで値でコピー","")</f>
        <v/>
      </c>
      <c r="I152" s="1">
        <f t="shared" si="2"/>
        <v>0</v>
      </c>
    </row>
    <row r="153" spans="1:9">
      <c r="A153" s="1" t="str">
        <f>IF(SUM(I153:$I$261)=0,"",A152+1)</f>
        <v/>
      </c>
      <c r="B153" s="1" t="str">
        <f>IF('1．構成メンバー名簿'!D165&lt;&gt;"",'1．構成メンバー名簿'!D165,"")</f>
        <v/>
      </c>
      <c r="C153" s="1" t="str">
        <f>IF('1．構成メンバー名簿'!E165&lt;&gt;"",'1．構成メンバー名簿'!E165,"")</f>
        <v/>
      </c>
      <c r="D153" s="1" t="str">
        <f>IF('1．構成メンバー名簿'!F165&lt;&gt;"",'1．構成メンバー名簿'!F165,"")</f>
        <v/>
      </c>
      <c r="E153" s="1" t="str">
        <f>IF('1．構成メンバー名簿'!T165=1,'1．構成メンバー名簿'!$M$21,IF('1．構成メンバー名簿'!T165=2,'1．構成メンバー名簿'!$N$21,""))</f>
        <v/>
      </c>
      <c r="F153" s="1" t="str">
        <f>IF(AND(I153&gt;0,SUM(I154:$I$261)=0),"←ここまで値でコピー","")</f>
        <v/>
      </c>
      <c r="I153" s="1">
        <f t="shared" si="2"/>
        <v>0</v>
      </c>
    </row>
    <row r="154" spans="1:9">
      <c r="A154" s="1" t="str">
        <f>IF(SUM(I154:$I$261)=0,"",A153+1)</f>
        <v/>
      </c>
      <c r="B154" s="1" t="str">
        <f>IF('1．構成メンバー名簿'!D166&lt;&gt;"",'1．構成メンバー名簿'!D166,"")</f>
        <v/>
      </c>
      <c r="C154" s="1" t="str">
        <f>IF('1．構成メンバー名簿'!E166&lt;&gt;"",'1．構成メンバー名簿'!E166,"")</f>
        <v/>
      </c>
      <c r="D154" s="1" t="str">
        <f>IF('1．構成メンバー名簿'!F166&lt;&gt;"",'1．構成メンバー名簿'!F166,"")</f>
        <v/>
      </c>
      <c r="E154" s="1" t="str">
        <f>IF('1．構成メンバー名簿'!T166=1,'1．構成メンバー名簿'!$M$21,IF('1．構成メンバー名簿'!T166=2,'1．構成メンバー名簿'!$N$21,""))</f>
        <v/>
      </c>
      <c r="F154" s="1" t="str">
        <f>IF(AND(I154&gt;0,SUM(I155:$I$261)=0),"←ここまで値でコピー","")</f>
        <v/>
      </c>
      <c r="I154" s="1">
        <f t="shared" si="2"/>
        <v>0</v>
      </c>
    </row>
    <row r="155" spans="1:9">
      <c r="A155" s="1" t="str">
        <f>IF(SUM(I155:$I$261)=0,"",A154+1)</f>
        <v/>
      </c>
      <c r="B155" s="1" t="str">
        <f>IF('1．構成メンバー名簿'!D167&lt;&gt;"",'1．構成メンバー名簿'!D167,"")</f>
        <v/>
      </c>
      <c r="C155" s="1" t="str">
        <f>IF('1．構成メンバー名簿'!E167&lt;&gt;"",'1．構成メンバー名簿'!E167,"")</f>
        <v/>
      </c>
      <c r="D155" s="1" t="str">
        <f>IF('1．構成メンバー名簿'!F167&lt;&gt;"",'1．構成メンバー名簿'!F167,"")</f>
        <v/>
      </c>
      <c r="E155" s="1" t="str">
        <f>IF('1．構成メンバー名簿'!T167=1,'1．構成メンバー名簿'!$M$21,IF('1．構成メンバー名簿'!T167=2,'1．構成メンバー名簿'!$N$21,""))</f>
        <v/>
      </c>
      <c r="F155" s="1" t="str">
        <f>IF(AND(I155&gt;0,SUM(I156:$I$261)=0),"←ここまで値でコピー","")</f>
        <v/>
      </c>
      <c r="I155" s="1">
        <f t="shared" si="2"/>
        <v>0</v>
      </c>
    </row>
    <row r="156" spans="1:9">
      <c r="A156" s="1" t="str">
        <f>IF(SUM(I156:$I$261)=0,"",A155+1)</f>
        <v/>
      </c>
      <c r="B156" s="1" t="str">
        <f>IF('1．構成メンバー名簿'!D168&lt;&gt;"",'1．構成メンバー名簿'!D168,"")</f>
        <v/>
      </c>
      <c r="C156" s="1" t="str">
        <f>IF('1．構成メンバー名簿'!E168&lt;&gt;"",'1．構成メンバー名簿'!E168,"")</f>
        <v/>
      </c>
      <c r="D156" s="1" t="str">
        <f>IF('1．構成メンバー名簿'!F168&lt;&gt;"",'1．構成メンバー名簿'!F168,"")</f>
        <v/>
      </c>
      <c r="E156" s="1" t="str">
        <f>IF('1．構成メンバー名簿'!T168=1,'1．構成メンバー名簿'!$M$21,IF('1．構成メンバー名簿'!T168=2,'1．構成メンバー名簿'!$N$21,""))</f>
        <v/>
      </c>
      <c r="F156" s="1" t="str">
        <f>IF(AND(I156&gt;0,SUM(I157:$I$261)=0),"←ここまで値でコピー","")</f>
        <v/>
      </c>
      <c r="I156" s="1">
        <f t="shared" si="2"/>
        <v>0</v>
      </c>
    </row>
    <row r="157" spans="1:9">
      <c r="A157" s="1" t="str">
        <f>IF(SUM(I157:$I$261)=0,"",A156+1)</f>
        <v/>
      </c>
      <c r="B157" s="1" t="str">
        <f>IF('1．構成メンバー名簿'!D169&lt;&gt;"",'1．構成メンバー名簿'!D169,"")</f>
        <v/>
      </c>
      <c r="C157" s="1" t="str">
        <f>IF('1．構成メンバー名簿'!E169&lt;&gt;"",'1．構成メンバー名簿'!E169,"")</f>
        <v/>
      </c>
      <c r="D157" s="1" t="str">
        <f>IF('1．構成メンバー名簿'!F169&lt;&gt;"",'1．構成メンバー名簿'!F169,"")</f>
        <v/>
      </c>
      <c r="E157" s="1" t="str">
        <f>IF('1．構成メンバー名簿'!T169=1,'1．構成メンバー名簿'!$M$21,IF('1．構成メンバー名簿'!T169=2,'1．構成メンバー名簿'!$N$21,""))</f>
        <v/>
      </c>
      <c r="F157" s="1" t="str">
        <f>IF(AND(I157&gt;0,SUM(I158:$I$261)=0),"←ここまで値でコピー","")</f>
        <v/>
      </c>
      <c r="I157" s="1">
        <f t="shared" si="2"/>
        <v>0</v>
      </c>
    </row>
    <row r="158" spans="1:9">
      <c r="A158" s="1" t="str">
        <f>IF(SUM(I158:$I$261)=0,"",A157+1)</f>
        <v/>
      </c>
      <c r="B158" s="1" t="str">
        <f>IF('1．構成メンバー名簿'!D170&lt;&gt;"",'1．構成メンバー名簿'!D170,"")</f>
        <v/>
      </c>
      <c r="C158" s="1" t="str">
        <f>IF('1．構成メンバー名簿'!E170&lt;&gt;"",'1．構成メンバー名簿'!E170,"")</f>
        <v/>
      </c>
      <c r="D158" s="1" t="str">
        <f>IF('1．構成メンバー名簿'!F170&lt;&gt;"",'1．構成メンバー名簿'!F170,"")</f>
        <v/>
      </c>
      <c r="E158" s="1" t="str">
        <f>IF('1．構成メンバー名簿'!T170=1,'1．構成メンバー名簿'!$M$21,IF('1．構成メンバー名簿'!T170=2,'1．構成メンバー名簿'!$N$21,""))</f>
        <v/>
      </c>
      <c r="F158" s="1" t="str">
        <f>IF(AND(I158&gt;0,SUM(I159:$I$261)=0),"←ここまで値でコピー","")</f>
        <v/>
      </c>
      <c r="I158" s="1">
        <f t="shared" si="2"/>
        <v>0</v>
      </c>
    </row>
    <row r="159" spans="1:9">
      <c r="A159" s="1" t="str">
        <f>IF(SUM(I159:$I$261)=0,"",A158+1)</f>
        <v/>
      </c>
      <c r="B159" s="1" t="str">
        <f>IF('1．構成メンバー名簿'!D171&lt;&gt;"",'1．構成メンバー名簿'!D171,"")</f>
        <v/>
      </c>
      <c r="C159" s="1" t="str">
        <f>IF('1．構成メンバー名簿'!E171&lt;&gt;"",'1．構成メンバー名簿'!E171,"")</f>
        <v/>
      </c>
      <c r="D159" s="1" t="str">
        <f>IF('1．構成メンバー名簿'!F171&lt;&gt;"",'1．構成メンバー名簿'!F171,"")</f>
        <v/>
      </c>
      <c r="E159" s="1" t="str">
        <f>IF('1．構成メンバー名簿'!T171=1,'1．構成メンバー名簿'!$M$21,IF('1．構成メンバー名簿'!T171=2,'1．構成メンバー名簿'!$N$21,""))</f>
        <v/>
      </c>
      <c r="F159" s="1" t="str">
        <f>IF(AND(I159&gt;0,SUM(I160:$I$261)=0),"←ここまで値でコピー","")</f>
        <v/>
      </c>
      <c r="I159" s="1">
        <f t="shared" si="2"/>
        <v>0</v>
      </c>
    </row>
    <row r="160" spans="1:9">
      <c r="A160" s="1" t="str">
        <f>IF(SUM(I160:$I$261)=0,"",A159+1)</f>
        <v/>
      </c>
      <c r="B160" s="1" t="str">
        <f>IF('1．構成メンバー名簿'!D172&lt;&gt;"",'1．構成メンバー名簿'!D172,"")</f>
        <v/>
      </c>
      <c r="C160" s="1" t="str">
        <f>IF('1．構成メンバー名簿'!E172&lt;&gt;"",'1．構成メンバー名簿'!E172,"")</f>
        <v/>
      </c>
      <c r="D160" s="1" t="str">
        <f>IF('1．構成メンバー名簿'!F172&lt;&gt;"",'1．構成メンバー名簿'!F172,"")</f>
        <v/>
      </c>
      <c r="E160" s="1" t="str">
        <f>IF('1．構成メンバー名簿'!T172=1,'1．構成メンバー名簿'!$M$21,IF('1．構成メンバー名簿'!T172=2,'1．構成メンバー名簿'!$N$21,""))</f>
        <v/>
      </c>
      <c r="F160" s="1" t="str">
        <f>IF(AND(I160&gt;0,SUM(I161:$I$261)=0),"←ここまで値でコピー","")</f>
        <v/>
      </c>
      <c r="I160" s="1">
        <f t="shared" si="2"/>
        <v>0</v>
      </c>
    </row>
    <row r="161" spans="1:9">
      <c r="A161" s="1" t="str">
        <f>IF(SUM(I161:$I$261)=0,"",A160+1)</f>
        <v/>
      </c>
      <c r="B161" s="1" t="str">
        <f>IF('1．構成メンバー名簿'!D173&lt;&gt;"",'1．構成メンバー名簿'!D173,"")</f>
        <v/>
      </c>
      <c r="C161" s="1" t="str">
        <f>IF('1．構成メンバー名簿'!E173&lt;&gt;"",'1．構成メンバー名簿'!E173,"")</f>
        <v/>
      </c>
      <c r="D161" s="1" t="str">
        <f>IF('1．構成メンバー名簿'!F173&lt;&gt;"",'1．構成メンバー名簿'!F173,"")</f>
        <v/>
      </c>
      <c r="E161" s="1" t="str">
        <f>IF('1．構成メンバー名簿'!T173=1,'1．構成メンバー名簿'!$M$21,IF('1．構成メンバー名簿'!T173=2,'1．構成メンバー名簿'!$N$21,""))</f>
        <v/>
      </c>
      <c r="F161" s="1" t="str">
        <f>IF(AND(I161&gt;0,SUM(I162:$I$261)=0),"←ここまで値でコピー","")</f>
        <v/>
      </c>
      <c r="I161" s="1">
        <f t="shared" si="2"/>
        <v>0</v>
      </c>
    </row>
    <row r="162" spans="1:9">
      <c r="A162" s="1" t="str">
        <f>IF(SUM(I162:$I$261)=0,"",A161+1)</f>
        <v/>
      </c>
      <c r="B162" s="1" t="str">
        <f>IF('1．構成メンバー名簿'!D174&lt;&gt;"",'1．構成メンバー名簿'!D174,"")</f>
        <v/>
      </c>
      <c r="C162" s="1" t="str">
        <f>IF('1．構成メンバー名簿'!E174&lt;&gt;"",'1．構成メンバー名簿'!E174,"")</f>
        <v/>
      </c>
      <c r="D162" s="1" t="str">
        <f>IF('1．構成メンバー名簿'!F174&lt;&gt;"",'1．構成メンバー名簿'!F174,"")</f>
        <v/>
      </c>
      <c r="E162" s="1" t="str">
        <f>IF('1．構成メンバー名簿'!T174=1,'1．構成メンバー名簿'!$M$21,IF('1．構成メンバー名簿'!T174=2,'1．構成メンバー名簿'!$N$21,""))</f>
        <v/>
      </c>
      <c r="F162" s="1" t="str">
        <f>IF(AND(I162&gt;0,SUM(I163:$I$261)=0),"←ここまで値でコピー","")</f>
        <v/>
      </c>
      <c r="I162" s="1">
        <f t="shared" si="2"/>
        <v>0</v>
      </c>
    </row>
    <row r="163" spans="1:9">
      <c r="A163" s="1" t="str">
        <f>IF(SUM(I163:$I$261)=0,"",A162+1)</f>
        <v/>
      </c>
      <c r="B163" s="1" t="str">
        <f>IF('1．構成メンバー名簿'!D175&lt;&gt;"",'1．構成メンバー名簿'!D175,"")</f>
        <v/>
      </c>
      <c r="C163" s="1" t="str">
        <f>IF('1．構成メンバー名簿'!E175&lt;&gt;"",'1．構成メンバー名簿'!E175,"")</f>
        <v/>
      </c>
      <c r="D163" s="1" t="str">
        <f>IF('1．構成メンバー名簿'!F175&lt;&gt;"",'1．構成メンバー名簿'!F175,"")</f>
        <v/>
      </c>
      <c r="E163" s="1" t="str">
        <f>IF('1．構成メンバー名簿'!T175=1,'1．構成メンバー名簿'!$M$21,IF('1．構成メンバー名簿'!T175=2,'1．構成メンバー名簿'!$N$21,""))</f>
        <v/>
      </c>
      <c r="F163" s="1" t="str">
        <f>IF(AND(I163&gt;0,SUM(I164:$I$261)=0),"←ここまで値でコピー","")</f>
        <v/>
      </c>
      <c r="I163" s="1">
        <f t="shared" si="2"/>
        <v>0</v>
      </c>
    </row>
    <row r="164" spans="1:9">
      <c r="A164" s="1" t="str">
        <f>IF(SUM(I164:$I$261)=0,"",A163+1)</f>
        <v/>
      </c>
      <c r="B164" s="1" t="str">
        <f>IF('1．構成メンバー名簿'!D176&lt;&gt;"",'1．構成メンバー名簿'!D176,"")</f>
        <v/>
      </c>
      <c r="C164" s="1" t="str">
        <f>IF('1．構成メンバー名簿'!E176&lt;&gt;"",'1．構成メンバー名簿'!E176,"")</f>
        <v/>
      </c>
      <c r="D164" s="1" t="str">
        <f>IF('1．構成メンバー名簿'!F176&lt;&gt;"",'1．構成メンバー名簿'!F176,"")</f>
        <v/>
      </c>
      <c r="E164" s="1" t="str">
        <f>IF('1．構成メンバー名簿'!T176=1,'1．構成メンバー名簿'!$M$21,IF('1．構成メンバー名簿'!T176=2,'1．構成メンバー名簿'!$N$21,""))</f>
        <v/>
      </c>
      <c r="F164" s="1" t="str">
        <f>IF(AND(I164&gt;0,SUM(I165:$I$261)=0),"←ここまで値でコピー","")</f>
        <v/>
      </c>
      <c r="I164" s="1">
        <f t="shared" si="2"/>
        <v>0</v>
      </c>
    </row>
    <row r="165" spans="1:9">
      <c r="A165" s="1" t="str">
        <f>IF(SUM(I165:$I$261)=0,"",A164+1)</f>
        <v/>
      </c>
      <c r="B165" s="1" t="str">
        <f>IF('1．構成メンバー名簿'!D177&lt;&gt;"",'1．構成メンバー名簿'!D177,"")</f>
        <v/>
      </c>
      <c r="C165" s="1" t="str">
        <f>IF('1．構成メンバー名簿'!E177&lt;&gt;"",'1．構成メンバー名簿'!E177,"")</f>
        <v/>
      </c>
      <c r="D165" s="1" t="str">
        <f>IF('1．構成メンバー名簿'!F177&lt;&gt;"",'1．構成メンバー名簿'!F177,"")</f>
        <v/>
      </c>
      <c r="E165" s="1" t="str">
        <f>IF('1．構成メンバー名簿'!T177=1,'1．構成メンバー名簿'!$M$21,IF('1．構成メンバー名簿'!T177=2,'1．構成メンバー名簿'!$N$21,""))</f>
        <v/>
      </c>
      <c r="F165" s="1" t="str">
        <f>IF(AND(I165&gt;0,SUM(I166:$I$261)=0),"←ここまで値でコピー","")</f>
        <v/>
      </c>
      <c r="I165" s="1">
        <f t="shared" si="2"/>
        <v>0</v>
      </c>
    </row>
    <row r="166" spans="1:9">
      <c r="A166" s="1" t="str">
        <f>IF(SUM(I166:$I$261)=0,"",A165+1)</f>
        <v/>
      </c>
      <c r="B166" s="1" t="str">
        <f>IF('1．構成メンバー名簿'!D178&lt;&gt;"",'1．構成メンバー名簿'!D178,"")</f>
        <v/>
      </c>
      <c r="C166" s="1" t="str">
        <f>IF('1．構成メンバー名簿'!E178&lt;&gt;"",'1．構成メンバー名簿'!E178,"")</f>
        <v/>
      </c>
      <c r="D166" s="1" t="str">
        <f>IF('1．構成メンバー名簿'!F178&lt;&gt;"",'1．構成メンバー名簿'!F178,"")</f>
        <v/>
      </c>
      <c r="E166" s="1" t="str">
        <f>IF('1．構成メンバー名簿'!T178=1,'1．構成メンバー名簿'!$M$21,IF('1．構成メンバー名簿'!T178=2,'1．構成メンバー名簿'!$N$21,""))</f>
        <v/>
      </c>
      <c r="F166" s="1" t="str">
        <f>IF(AND(I166&gt;0,SUM(I167:$I$261)=0),"←ここまで値でコピー","")</f>
        <v/>
      </c>
      <c r="I166" s="1">
        <f t="shared" si="2"/>
        <v>0</v>
      </c>
    </row>
    <row r="167" spans="1:9">
      <c r="A167" s="1" t="str">
        <f>IF(SUM(I167:$I$261)=0,"",A166+1)</f>
        <v/>
      </c>
      <c r="B167" s="1" t="str">
        <f>IF('1．構成メンバー名簿'!D179&lt;&gt;"",'1．構成メンバー名簿'!D179,"")</f>
        <v/>
      </c>
      <c r="C167" s="1" t="str">
        <f>IF('1．構成メンバー名簿'!E179&lt;&gt;"",'1．構成メンバー名簿'!E179,"")</f>
        <v/>
      </c>
      <c r="D167" s="1" t="str">
        <f>IF('1．構成メンバー名簿'!F179&lt;&gt;"",'1．構成メンバー名簿'!F179,"")</f>
        <v/>
      </c>
      <c r="E167" s="1" t="str">
        <f>IF('1．構成メンバー名簿'!T179=1,'1．構成メンバー名簿'!$M$21,IF('1．構成メンバー名簿'!T179=2,'1．構成メンバー名簿'!$N$21,""))</f>
        <v/>
      </c>
      <c r="F167" s="1" t="str">
        <f>IF(AND(I167&gt;0,SUM(I168:$I$261)=0),"←ここまで値でコピー","")</f>
        <v/>
      </c>
      <c r="I167" s="1">
        <f t="shared" si="2"/>
        <v>0</v>
      </c>
    </row>
    <row r="168" spans="1:9">
      <c r="A168" s="1" t="str">
        <f>IF(SUM(I168:$I$261)=0,"",A167+1)</f>
        <v/>
      </c>
      <c r="B168" s="1" t="str">
        <f>IF('1．構成メンバー名簿'!D180&lt;&gt;"",'1．構成メンバー名簿'!D180,"")</f>
        <v/>
      </c>
      <c r="C168" s="1" t="str">
        <f>IF('1．構成メンバー名簿'!E180&lt;&gt;"",'1．構成メンバー名簿'!E180,"")</f>
        <v/>
      </c>
      <c r="D168" s="1" t="str">
        <f>IF('1．構成メンバー名簿'!F180&lt;&gt;"",'1．構成メンバー名簿'!F180,"")</f>
        <v/>
      </c>
      <c r="E168" s="1" t="str">
        <f>IF('1．構成メンバー名簿'!T180=1,'1．構成メンバー名簿'!$M$21,IF('1．構成メンバー名簿'!T180=2,'1．構成メンバー名簿'!$N$21,""))</f>
        <v/>
      </c>
      <c r="F168" s="1" t="str">
        <f>IF(AND(I168&gt;0,SUM(I169:$I$261)=0),"←ここまで値でコピー","")</f>
        <v/>
      </c>
      <c r="I168" s="1">
        <f t="shared" si="2"/>
        <v>0</v>
      </c>
    </row>
    <row r="169" spans="1:9">
      <c r="A169" s="1" t="str">
        <f>IF(SUM(I169:$I$261)=0,"",A168+1)</f>
        <v/>
      </c>
      <c r="B169" s="1" t="str">
        <f>IF('1．構成メンバー名簿'!D181&lt;&gt;"",'1．構成メンバー名簿'!D181,"")</f>
        <v/>
      </c>
      <c r="C169" s="1" t="str">
        <f>IF('1．構成メンバー名簿'!E181&lt;&gt;"",'1．構成メンバー名簿'!E181,"")</f>
        <v/>
      </c>
      <c r="D169" s="1" t="str">
        <f>IF('1．構成メンバー名簿'!F181&lt;&gt;"",'1．構成メンバー名簿'!F181,"")</f>
        <v/>
      </c>
      <c r="E169" s="1" t="str">
        <f>IF('1．構成メンバー名簿'!T181=1,'1．構成メンバー名簿'!$M$21,IF('1．構成メンバー名簿'!T181=2,'1．構成メンバー名簿'!$N$21,""))</f>
        <v/>
      </c>
      <c r="F169" s="1" t="str">
        <f>IF(AND(I169&gt;0,SUM(I170:$I$261)=0),"←ここまで値でコピー","")</f>
        <v/>
      </c>
      <c r="I169" s="1">
        <f t="shared" si="2"/>
        <v>0</v>
      </c>
    </row>
    <row r="170" spans="1:9">
      <c r="A170" s="1" t="str">
        <f>IF(SUM(I170:$I$261)=0,"",A169+1)</f>
        <v/>
      </c>
      <c r="B170" s="1" t="str">
        <f>IF('1．構成メンバー名簿'!D182&lt;&gt;"",'1．構成メンバー名簿'!D182,"")</f>
        <v/>
      </c>
      <c r="C170" s="1" t="str">
        <f>IF('1．構成メンバー名簿'!E182&lt;&gt;"",'1．構成メンバー名簿'!E182,"")</f>
        <v/>
      </c>
      <c r="D170" s="1" t="str">
        <f>IF('1．構成メンバー名簿'!F182&lt;&gt;"",'1．構成メンバー名簿'!F182,"")</f>
        <v/>
      </c>
      <c r="E170" s="1" t="str">
        <f>IF('1．構成メンバー名簿'!T182=1,'1．構成メンバー名簿'!$M$21,IF('1．構成メンバー名簿'!T182=2,'1．構成メンバー名簿'!$N$21,""))</f>
        <v/>
      </c>
      <c r="F170" s="1" t="str">
        <f>IF(AND(I170&gt;0,SUM(I171:$I$261)=0),"←ここまで値でコピー","")</f>
        <v/>
      </c>
      <c r="I170" s="1">
        <f t="shared" si="2"/>
        <v>0</v>
      </c>
    </row>
    <row r="171" spans="1:9">
      <c r="A171" s="1" t="str">
        <f>IF(SUM(I171:$I$261)=0,"",A170+1)</f>
        <v/>
      </c>
      <c r="B171" s="1" t="str">
        <f>IF('1．構成メンバー名簿'!D183&lt;&gt;"",'1．構成メンバー名簿'!D183,"")</f>
        <v/>
      </c>
      <c r="C171" s="1" t="str">
        <f>IF('1．構成メンバー名簿'!E183&lt;&gt;"",'1．構成メンバー名簿'!E183,"")</f>
        <v/>
      </c>
      <c r="D171" s="1" t="str">
        <f>IF('1．構成メンバー名簿'!F183&lt;&gt;"",'1．構成メンバー名簿'!F183,"")</f>
        <v/>
      </c>
      <c r="E171" s="1" t="str">
        <f>IF('1．構成メンバー名簿'!T183=1,'1．構成メンバー名簿'!$M$21,IF('1．構成メンバー名簿'!T183=2,'1．構成メンバー名簿'!$N$21,""))</f>
        <v/>
      </c>
      <c r="F171" s="1" t="str">
        <f>IF(AND(I171&gt;0,SUM(I172:$I$261)=0),"←ここまで値でコピー","")</f>
        <v/>
      </c>
      <c r="I171" s="1">
        <f t="shared" si="2"/>
        <v>0</v>
      </c>
    </row>
    <row r="172" spans="1:9">
      <c r="A172" s="1" t="str">
        <f>IF(SUM(I172:$I$261)=0,"",A171+1)</f>
        <v/>
      </c>
      <c r="B172" s="1" t="str">
        <f>IF('1．構成メンバー名簿'!D184&lt;&gt;"",'1．構成メンバー名簿'!D184,"")</f>
        <v/>
      </c>
      <c r="C172" s="1" t="str">
        <f>IF('1．構成メンバー名簿'!E184&lt;&gt;"",'1．構成メンバー名簿'!E184,"")</f>
        <v/>
      </c>
      <c r="D172" s="1" t="str">
        <f>IF('1．構成メンバー名簿'!F184&lt;&gt;"",'1．構成メンバー名簿'!F184,"")</f>
        <v/>
      </c>
      <c r="E172" s="1" t="str">
        <f>IF('1．構成メンバー名簿'!T184=1,'1．構成メンバー名簿'!$M$21,IF('1．構成メンバー名簿'!T184=2,'1．構成メンバー名簿'!$N$21,""))</f>
        <v/>
      </c>
      <c r="F172" s="1" t="str">
        <f>IF(AND(I172&gt;0,SUM(I173:$I$261)=0),"←ここまで値でコピー","")</f>
        <v/>
      </c>
      <c r="I172" s="1">
        <f t="shared" si="2"/>
        <v>0</v>
      </c>
    </row>
    <row r="173" spans="1:9">
      <c r="A173" s="1" t="str">
        <f>IF(SUM(I173:$I$261)=0,"",A172+1)</f>
        <v/>
      </c>
      <c r="B173" s="1" t="str">
        <f>IF('1．構成メンバー名簿'!D185&lt;&gt;"",'1．構成メンバー名簿'!D185,"")</f>
        <v/>
      </c>
      <c r="C173" s="1" t="str">
        <f>IF('1．構成メンバー名簿'!E185&lt;&gt;"",'1．構成メンバー名簿'!E185,"")</f>
        <v/>
      </c>
      <c r="D173" s="1" t="str">
        <f>IF('1．構成メンバー名簿'!F185&lt;&gt;"",'1．構成メンバー名簿'!F185,"")</f>
        <v/>
      </c>
      <c r="E173" s="1" t="str">
        <f>IF('1．構成メンバー名簿'!T185=1,'1．構成メンバー名簿'!$M$21,IF('1．構成メンバー名簿'!T185=2,'1．構成メンバー名簿'!$N$21,""))</f>
        <v/>
      </c>
      <c r="F173" s="1" t="str">
        <f>IF(AND(I173&gt;0,SUM(I174:$I$261)=0),"←ここまで値でコピー","")</f>
        <v/>
      </c>
      <c r="I173" s="1">
        <f t="shared" si="2"/>
        <v>0</v>
      </c>
    </row>
    <row r="174" spans="1:9">
      <c r="A174" s="1" t="str">
        <f>IF(SUM(I174:$I$261)=0,"",A173+1)</f>
        <v/>
      </c>
      <c r="B174" s="1" t="str">
        <f>IF('1．構成メンバー名簿'!D186&lt;&gt;"",'1．構成メンバー名簿'!D186,"")</f>
        <v/>
      </c>
      <c r="C174" s="1" t="str">
        <f>IF('1．構成メンバー名簿'!E186&lt;&gt;"",'1．構成メンバー名簿'!E186,"")</f>
        <v/>
      </c>
      <c r="D174" s="1" t="str">
        <f>IF('1．構成メンバー名簿'!F186&lt;&gt;"",'1．構成メンバー名簿'!F186,"")</f>
        <v/>
      </c>
      <c r="E174" s="1" t="str">
        <f>IF('1．構成メンバー名簿'!T186=1,'1．構成メンバー名簿'!$M$21,IF('1．構成メンバー名簿'!T186=2,'1．構成メンバー名簿'!$N$21,""))</f>
        <v/>
      </c>
      <c r="F174" s="1" t="str">
        <f>IF(AND(I174&gt;0,SUM(I175:$I$261)=0),"←ここまで値でコピー","")</f>
        <v/>
      </c>
      <c r="I174" s="1">
        <f t="shared" si="2"/>
        <v>0</v>
      </c>
    </row>
    <row r="175" spans="1:9">
      <c r="A175" s="1" t="str">
        <f>IF(SUM(I175:$I$261)=0,"",A174+1)</f>
        <v/>
      </c>
      <c r="B175" s="1" t="str">
        <f>IF('1．構成メンバー名簿'!D187&lt;&gt;"",'1．構成メンバー名簿'!D187,"")</f>
        <v/>
      </c>
      <c r="C175" s="1" t="str">
        <f>IF('1．構成メンバー名簿'!E187&lt;&gt;"",'1．構成メンバー名簿'!E187,"")</f>
        <v/>
      </c>
      <c r="D175" s="1" t="str">
        <f>IF('1．構成メンバー名簿'!F187&lt;&gt;"",'1．構成メンバー名簿'!F187,"")</f>
        <v/>
      </c>
      <c r="E175" s="1" t="str">
        <f>IF('1．構成メンバー名簿'!T187=1,'1．構成メンバー名簿'!$M$21,IF('1．構成メンバー名簿'!T187=2,'1．構成メンバー名簿'!$N$21,""))</f>
        <v/>
      </c>
      <c r="F175" s="1" t="str">
        <f>IF(AND(I175&gt;0,SUM(I176:$I$261)=0),"←ここまで値でコピー","")</f>
        <v/>
      </c>
      <c r="I175" s="1">
        <f t="shared" si="2"/>
        <v>0</v>
      </c>
    </row>
    <row r="176" spans="1:9">
      <c r="A176" s="1" t="str">
        <f>IF(SUM(I176:$I$261)=0,"",A175+1)</f>
        <v/>
      </c>
      <c r="B176" s="1" t="str">
        <f>IF('1．構成メンバー名簿'!D188&lt;&gt;"",'1．構成メンバー名簿'!D188,"")</f>
        <v/>
      </c>
      <c r="C176" s="1" t="str">
        <f>IF('1．構成メンバー名簿'!E188&lt;&gt;"",'1．構成メンバー名簿'!E188,"")</f>
        <v/>
      </c>
      <c r="D176" s="1" t="str">
        <f>IF('1．構成メンバー名簿'!F188&lt;&gt;"",'1．構成メンバー名簿'!F188,"")</f>
        <v/>
      </c>
      <c r="E176" s="1" t="str">
        <f>IF('1．構成メンバー名簿'!T188=1,'1．構成メンバー名簿'!$M$21,IF('1．構成メンバー名簿'!T188=2,'1．構成メンバー名簿'!$N$21,""))</f>
        <v/>
      </c>
      <c r="F176" s="1" t="str">
        <f>IF(AND(I176&gt;0,SUM(I177:$I$261)=0),"←ここまで値でコピー","")</f>
        <v/>
      </c>
      <c r="I176" s="1">
        <f t="shared" si="2"/>
        <v>0</v>
      </c>
    </row>
    <row r="177" spans="1:9">
      <c r="A177" s="1" t="str">
        <f>IF(SUM(I177:$I$261)=0,"",A176+1)</f>
        <v/>
      </c>
      <c r="B177" s="1" t="str">
        <f>IF('1．構成メンバー名簿'!D189&lt;&gt;"",'1．構成メンバー名簿'!D189,"")</f>
        <v/>
      </c>
      <c r="C177" s="1" t="str">
        <f>IF('1．構成メンバー名簿'!E189&lt;&gt;"",'1．構成メンバー名簿'!E189,"")</f>
        <v/>
      </c>
      <c r="D177" s="1" t="str">
        <f>IF('1．構成メンバー名簿'!F189&lt;&gt;"",'1．構成メンバー名簿'!F189,"")</f>
        <v/>
      </c>
      <c r="E177" s="1" t="str">
        <f>IF('1．構成メンバー名簿'!T189=1,'1．構成メンバー名簿'!$M$21,IF('1．構成メンバー名簿'!T189=2,'1．構成メンバー名簿'!$N$21,""))</f>
        <v/>
      </c>
      <c r="F177" s="1" t="str">
        <f>IF(AND(I177&gt;0,SUM(I178:$I$261)=0),"←ここまで値でコピー","")</f>
        <v/>
      </c>
      <c r="I177" s="1">
        <f t="shared" si="2"/>
        <v>0</v>
      </c>
    </row>
    <row r="178" spans="1:9">
      <c r="A178" s="1" t="str">
        <f>IF(SUM(I178:$I$261)=0,"",A177+1)</f>
        <v/>
      </c>
      <c r="B178" s="1" t="str">
        <f>IF('1．構成メンバー名簿'!D190&lt;&gt;"",'1．構成メンバー名簿'!D190,"")</f>
        <v/>
      </c>
      <c r="C178" s="1" t="str">
        <f>IF('1．構成メンバー名簿'!E190&lt;&gt;"",'1．構成メンバー名簿'!E190,"")</f>
        <v/>
      </c>
      <c r="D178" s="1" t="str">
        <f>IF('1．構成メンバー名簿'!F190&lt;&gt;"",'1．構成メンバー名簿'!F190,"")</f>
        <v/>
      </c>
      <c r="E178" s="1" t="str">
        <f>IF('1．構成メンバー名簿'!T190=1,'1．構成メンバー名簿'!$M$21,IF('1．構成メンバー名簿'!T190=2,'1．構成メンバー名簿'!$N$21,""))</f>
        <v/>
      </c>
      <c r="F178" s="1" t="str">
        <f>IF(AND(I178&gt;0,SUM(I179:$I$261)=0),"←ここまで値でコピー","")</f>
        <v/>
      </c>
      <c r="I178" s="1">
        <f t="shared" si="2"/>
        <v>0</v>
      </c>
    </row>
    <row r="179" spans="1:9">
      <c r="A179" s="1" t="str">
        <f>IF(SUM(I179:$I$261)=0,"",A178+1)</f>
        <v/>
      </c>
      <c r="B179" s="1" t="str">
        <f>IF('1．構成メンバー名簿'!D191&lt;&gt;"",'1．構成メンバー名簿'!D191,"")</f>
        <v/>
      </c>
      <c r="C179" s="1" t="str">
        <f>IF('1．構成メンバー名簿'!E191&lt;&gt;"",'1．構成メンバー名簿'!E191,"")</f>
        <v/>
      </c>
      <c r="D179" s="1" t="str">
        <f>IF('1．構成メンバー名簿'!F191&lt;&gt;"",'1．構成メンバー名簿'!F191,"")</f>
        <v/>
      </c>
      <c r="E179" s="1" t="str">
        <f>IF('1．構成メンバー名簿'!T191=1,'1．構成メンバー名簿'!$M$21,IF('1．構成メンバー名簿'!T191=2,'1．構成メンバー名簿'!$N$21,""))</f>
        <v/>
      </c>
      <c r="F179" s="1" t="str">
        <f>IF(AND(I179&gt;0,SUM(I180:$I$261)=0),"←ここまで値でコピー","")</f>
        <v/>
      </c>
      <c r="I179" s="1">
        <f t="shared" si="2"/>
        <v>0</v>
      </c>
    </row>
    <row r="180" spans="1:9">
      <c r="A180" s="1" t="str">
        <f>IF(SUM(I180:$I$261)=0,"",A179+1)</f>
        <v/>
      </c>
      <c r="B180" s="1" t="str">
        <f>IF('1．構成メンバー名簿'!D192&lt;&gt;"",'1．構成メンバー名簿'!D192,"")</f>
        <v/>
      </c>
      <c r="C180" s="1" t="str">
        <f>IF('1．構成メンバー名簿'!E192&lt;&gt;"",'1．構成メンバー名簿'!E192,"")</f>
        <v/>
      </c>
      <c r="D180" s="1" t="str">
        <f>IF('1．構成メンバー名簿'!F192&lt;&gt;"",'1．構成メンバー名簿'!F192,"")</f>
        <v/>
      </c>
      <c r="E180" s="1" t="str">
        <f>IF('1．構成メンバー名簿'!T192=1,'1．構成メンバー名簿'!$M$21,IF('1．構成メンバー名簿'!T192=2,'1．構成メンバー名簿'!$N$21,""))</f>
        <v/>
      </c>
      <c r="F180" s="1" t="str">
        <f>IF(AND(I180&gt;0,SUM(I181:$I$261)=0),"←ここまで値でコピー","")</f>
        <v/>
      </c>
      <c r="I180" s="1">
        <f t="shared" si="2"/>
        <v>0</v>
      </c>
    </row>
    <row r="181" spans="1:9">
      <c r="A181" s="1" t="str">
        <f>IF(SUM(I181:$I$261)=0,"",A180+1)</f>
        <v/>
      </c>
      <c r="B181" s="1" t="str">
        <f>IF('1．構成メンバー名簿'!D193&lt;&gt;"",'1．構成メンバー名簿'!D193,"")</f>
        <v/>
      </c>
      <c r="C181" s="1" t="str">
        <f>IF('1．構成メンバー名簿'!E193&lt;&gt;"",'1．構成メンバー名簿'!E193,"")</f>
        <v/>
      </c>
      <c r="D181" s="1" t="str">
        <f>IF('1．構成メンバー名簿'!F193&lt;&gt;"",'1．構成メンバー名簿'!F193,"")</f>
        <v/>
      </c>
      <c r="E181" s="1" t="str">
        <f>IF('1．構成メンバー名簿'!T193=1,'1．構成メンバー名簿'!$M$21,IF('1．構成メンバー名簿'!T193=2,'1．構成メンバー名簿'!$N$21,""))</f>
        <v/>
      </c>
      <c r="F181" s="1" t="str">
        <f>IF(AND(I181&gt;0,SUM(I182:$I$261)=0),"←ここまで値でコピー","")</f>
        <v/>
      </c>
      <c r="I181" s="1">
        <f t="shared" si="2"/>
        <v>0</v>
      </c>
    </row>
    <row r="182" spans="1:9">
      <c r="A182" s="1" t="str">
        <f>IF(SUM(I182:$I$261)=0,"",A181+1)</f>
        <v/>
      </c>
      <c r="B182" s="1" t="str">
        <f>IF('1．構成メンバー名簿'!D194&lt;&gt;"",'1．構成メンバー名簿'!D194,"")</f>
        <v/>
      </c>
      <c r="C182" s="1" t="str">
        <f>IF('1．構成メンバー名簿'!E194&lt;&gt;"",'1．構成メンバー名簿'!E194,"")</f>
        <v/>
      </c>
      <c r="D182" s="1" t="str">
        <f>IF('1．構成メンバー名簿'!F194&lt;&gt;"",'1．構成メンバー名簿'!F194,"")</f>
        <v/>
      </c>
      <c r="E182" s="1" t="str">
        <f>IF('1．構成メンバー名簿'!T194=1,'1．構成メンバー名簿'!$M$21,IF('1．構成メンバー名簿'!T194=2,'1．構成メンバー名簿'!$N$21,""))</f>
        <v/>
      </c>
      <c r="F182" s="1" t="str">
        <f>IF(AND(I182&gt;0,SUM(I183:$I$261)=0),"←ここまで値でコピー","")</f>
        <v/>
      </c>
      <c r="I182" s="1">
        <f t="shared" si="2"/>
        <v>0</v>
      </c>
    </row>
    <row r="183" spans="1:9">
      <c r="A183" s="1" t="str">
        <f>IF(SUM(I183:$I$261)=0,"",A182+1)</f>
        <v/>
      </c>
      <c r="B183" s="1" t="str">
        <f>IF('1．構成メンバー名簿'!D195&lt;&gt;"",'1．構成メンバー名簿'!D195,"")</f>
        <v/>
      </c>
      <c r="C183" s="1" t="str">
        <f>IF('1．構成メンバー名簿'!E195&lt;&gt;"",'1．構成メンバー名簿'!E195,"")</f>
        <v/>
      </c>
      <c r="D183" s="1" t="str">
        <f>IF('1．構成メンバー名簿'!F195&lt;&gt;"",'1．構成メンバー名簿'!F195,"")</f>
        <v/>
      </c>
      <c r="E183" s="1" t="str">
        <f>IF('1．構成メンバー名簿'!T195=1,'1．構成メンバー名簿'!$M$21,IF('1．構成メンバー名簿'!T195=2,'1．構成メンバー名簿'!$N$21,""))</f>
        <v/>
      </c>
      <c r="F183" s="1" t="str">
        <f>IF(AND(I183&gt;0,SUM(I184:$I$261)=0),"←ここまで値でコピー","")</f>
        <v/>
      </c>
      <c r="I183" s="1">
        <f t="shared" si="2"/>
        <v>0</v>
      </c>
    </row>
    <row r="184" spans="1:9">
      <c r="A184" s="1" t="str">
        <f>IF(SUM(I184:$I$261)=0,"",A183+1)</f>
        <v/>
      </c>
      <c r="B184" s="1" t="str">
        <f>IF('1．構成メンバー名簿'!D196&lt;&gt;"",'1．構成メンバー名簿'!D196,"")</f>
        <v/>
      </c>
      <c r="C184" s="1" t="str">
        <f>IF('1．構成メンバー名簿'!E196&lt;&gt;"",'1．構成メンバー名簿'!E196,"")</f>
        <v/>
      </c>
      <c r="D184" s="1" t="str">
        <f>IF('1．構成メンバー名簿'!F196&lt;&gt;"",'1．構成メンバー名簿'!F196,"")</f>
        <v/>
      </c>
      <c r="E184" s="1" t="str">
        <f>IF('1．構成メンバー名簿'!T196=1,'1．構成メンバー名簿'!$M$21,IF('1．構成メンバー名簿'!T196=2,'1．構成メンバー名簿'!$N$21,""))</f>
        <v/>
      </c>
      <c r="F184" s="1" t="str">
        <f>IF(AND(I184&gt;0,SUM(I185:$I$261)=0),"←ここまで値でコピー","")</f>
        <v/>
      </c>
      <c r="I184" s="1">
        <f t="shared" si="2"/>
        <v>0</v>
      </c>
    </row>
    <row r="185" spans="1:9">
      <c r="A185" s="1" t="str">
        <f>IF(SUM(I185:$I$261)=0,"",A184+1)</f>
        <v/>
      </c>
      <c r="B185" s="1" t="str">
        <f>IF('1．構成メンバー名簿'!D197&lt;&gt;"",'1．構成メンバー名簿'!D197,"")</f>
        <v/>
      </c>
      <c r="C185" s="1" t="str">
        <f>IF('1．構成メンバー名簿'!E197&lt;&gt;"",'1．構成メンバー名簿'!E197,"")</f>
        <v/>
      </c>
      <c r="D185" s="1" t="str">
        <f>IF('1．構成メンバー名簿'!F197&lt;&gt;"",'1．構成メンバー名簿'!F197,"")</f>
        <v/>
      </c>
      <c r="E185" s="1" t="str">
        <f>IF('1．構成メンバー名簿'!T197=1,'1．構成メンバー名簿'!$M$21,IF('1．構成メンバー名簿'!T197=2,'1．構成メンバー名簿'!$N$21,""))</f>
        <v/>
      </c>
      <c r="F185" s="1" t="str">
        <f>IF(AND(I185&gt;0,SUM(I186:$I$261)=0),"←ここまで値でコピー","")</f>
        <v/>
      </c>
      <c r="I185" s="1">
        <f t="shared" si="2"/>
        <v>0</v>
      </c>
    </row>
    <row r="186" spans="1:9">
      <c r="A186" s="1" t="str">
        <f>IF(SUM(I186:$I$261)=0,"",A185+1)</f>
        <v/>
      </c>
      <c r="B186" s="1" t="str">
        <f>IF('1．構成メンバー名簿'!D198&lt;&gt;"",'1．構成メンバー名簿'!D198,"")</f>
        <v/>
      </c>
      <c r="C186" s="1" t="str">
        <f>IF('1．構成メンバー名簿'!E198&lt;&gt;"",'1．構成メンバー名簿'!E198,"")</f>
        <v/>
      </c>
      <c r="D186" s="1" t="str">
        <f>IF('1．構成メンバー名簿'!F198&lt;&gt;"",'1．構成メンバー名簿'!F198,"")</f>
        <v/>
      </c>
      <c r="E186" s="1" t="str">
        <f>IF('1．構成メンバー名簿'!T198=1,'1．構成メンバー名簿'!$M$21,IF('1．構成メンバー名簿'!T198=2,'1．構成メンバー名簿'!$N$21,""))</f>
        <v/>
      </c>
      <c r="F186" s="1" t="str">
        <f>IF(AND(I186&gt;0,SUM(I187:$I$261)=0),"←ここまで値でコピー","")</f>
        <v/>
      </c>
      <c r="I186" s="1">
        <f t="shared" si="2"/>
        <v>0</v>
      </c>
    </row>
    <row r="187" spans="1:9">
      <c r="A187" s="1" t="str">
        <f>IF(SUM(I187:$I$261)=0,"",A186+1)</f>
        <v/>
      </c>
      <c r="B187" s="1" t="str">
        <f>IF('1．構成メンバー名簿'!D199&lt;&gt;"",'1．構成メンバー名簿'!D199,"")</f>
        <v/>
      </c>
      <c r="C187" s="1" t="str">
        <f>IF('1．構成メンバー名簿'!E199&lt;&gt;"",'1．構成メンバー名簿'!E199,"")</f>
        <v/>
      </c>
      <c r="D187" s="1" t="str">
        <f>IF('1．構成メンバー名簿'!F199&lt;&gt;"",'1．構成メンバー名簿'!F199,"")</f>
        <v/>
      </c>
      <c r="E187" s="1" t="str">
        <f>IF('1．構成メンバー名簿'!T199=1,'1．構成メンバー名簿'!$M$21,IF('1．構成メンバー名簿'!T199=2,'1．構成メンバー名簿'!$N$21,""))</f>
        <v/>
      </c>
      <c r="F187" s="1" t="str">
        <f>IF(AND(I187&gt;0,SUM(I188:$I$261)=0),"←ここまで値でコピー","")</f>
        <v/>
      </c>
      <c r="I187" s="1">
        <f t="shared" si="2"/>
        <v>0</v>
      </c>
    </row>
    <row r="188" spans="1:9">
      <c r="A188" s="1" t="str">
        <f>IF(SUM(I188:$I$261)=0,"",A187+1)</f>
        <v/>
      </c>
      <c r="B188" s="1" t="str">
        <f>IF('1．構成メンバー名簿'!D200&lt;&gt;"",'1．構成メンバー名簿'!D200,"")</f>
        <v/>
      </c>
      <c r="C188" s="1" t="str">
        <f>IF('1．構成メンバー名簿'!E200&lt;&gt;"",'1．構成メンバー名簿'!E200,"")</f>
        <v/>
      </c>
      <c r="D188" s="1" t="str">
        <f>IF('1．構成メンバー名簿'!F200&lt;&gt;"",'1．構成メンバー名簿'!F200,"")</f>
        <v/>
      </c>
      <c r="E188" s="1" t="str">
        <f>IF('1．構成メンバー名簿'!T200=1,'1．構成メンバー名簿'!$M$21,IF('1．構成メンバー名簿'!T200=2,'1．構成メンバー名簿'!$N$21,""))</f>
        <v/>
      </c>
      <c r="F188" s="1" t="str">
        <f>IF(AND(I188&gt;0,SUM(I189:$I$261)=0),"←ここまで値でコピー","")</f>
        <v/>
      </c>
      <c r="I188" s="1">
        <f t="shared" si="2"/>
        <v>0</v>
      </c>
    </row>
    <row r="189" spans="1:9">
      <c r="A189" s="1" t="str">
        <f>IF(SUM(I189:$I$261)=0,"",A188+1)</f>
        <v/>
      </c>
      <c r="B189" s="1" t="str">
        <f>IF('1．構成メンバー名簿'!D201&lt;&gt;"",'1．構成メンバー名簿'!D201,"")</f>
        <v/>
      </c>
      <c r="C189" s="1" t="str">
        <f>IF('1．構成メンバー名簿'!E201&lt;&gt;"",'1．構成メンバー名簿'!E201,"")</f>
        <v/>
      </c>
      <c r="D189" s="1" t="str">
        <f>IF('1．構成メンバー名簿'!F201&lt;&gt;"",'1．構成メンバー名簿'!F201,"")</f>
        <v/>
      </c>
      <c r="E189" s="1" t="str">
        <f>IF('1．構成メンバー名簿'!T201=1,'1．構成メンバー名簿'!$M$21,IF('1．構成メンバー名簿'!T201=2,'1．構成メンバー名簿'!$N$21,""))</f>
        <v/>
      </c>
      <c r="F189" s="1" t="str">
        <f>IF(AND(I189&gt;0,SUM(I190:$I$261)=0),"←ここまで値でコピー","")</f>
        <v/>
      </c>
      <c r="I189" s="1">
        <f t="shared" si="2"/>
        <v>0</v>
      </c>
    </row>
    <row r="190" spans="1:9">
      <c r="A190" s="1" t="str">
        <f>IF(SUM(I190:$I$261)=0,"",A189+1)</f>
        <v/>
      </c>
      <c r="B190" s="1" t="str">
        <f>IF('1．構成メンバー名簿'!D202&lt;&gt;"",'1．構成メンバー名簿'!D202,"")</f>
        <v/>
      </c>
      <c r="C190" s="1" t="str">
        <f>IF('1．構成メンバー名簿'!E202&lt;&gt;"",'1．構成メンバー名簿'!E202,"")</f>
        <v/>
      </c>
      <c r="D190" s="1" t="str">
        <f>IF('1．構成メンバー名簿'!F202&lt;&gt;"",'1．構成メンバー名簿'!F202,"")</f>
        <v/>
      </c>
      <c r="E190" s="1" t="str">
        <f>IF('1．構成メンバー名簿'!T202=1,'1．構成メンバー名簿'!$M$21,IF('1．構成メンバー名簿'!T202=2,'1．構成メンバー名簿'!$N$21,""))</f>
        <v/>
      </c>
      <c r="F190" s="1" t="str">
        <f>IF(AND(I190&gt;0,SUM(I191:$I$261)=0),"←ここまで値でコピー","")</f>
        <v/>
      </c>
      <c r="I190" s="1">
        <f t="shared" si="2"/>
        <v>0</v>
      </c>
    </row>
    <row r="191" spans="1:9">
      <c r="A191" s="1" t="str">
        <f>IF(SUM(I191:$I$261)=0,"",A190+1)</f>
        <v/>
      </c>
      <c r="B191" s="1" t="str">
        <f>IF('1．構成メンバー名簿'!D203&lt;&gt;"",'1．構成メンバー名簿'!D203,"")</f>
        <v/>
      </c>
      <c r="C191" s="1" t="str">
        <f>IF('1．構成メンバー名簿'!E203&lt;&gt;"",'1．構成メンバー名簿'!E203,"")</f>
        <v/>
      </c>
      <c r="D191" s="1" t="str">
        <f>IF('1．構成メンバー名簿'!F203&lt;&gt;"",'1．構成メンバー名簿'!F203,"")</f>
        <v/>
      </c>
      <c r="E191" s="1" t="str">
        <f>IF('1．構成メンバー名簿'!T203=1,'1．構成メンバー名簿'!$M$21,IF('1．構成メンバー名簿'!T203=2,'1．構成メンバー名簿'!$N$21,""))</f>
        <v/>
      </c>
      <c r="F191" s="1" t="str">
        <f>IF(AND(I191&gt;0,SUM(I192:$I$261)=0),"←ここまで値でコピー","")</f>
        <v/>
      </c>
      <c r="I191" s="1">
        <f t="shared" si="2"/>
        <v>0</v>
      </c>
    </row>
    <row r="192" spans="1:9">
      <c r="A192" s="1" t="str">
        <f>IF(SUM(I192:$I$261)=0,"",A191+1)</f>
        <v/>
      </c>
      <c r="B192" s="1" t="str">
        <f>IF('1．構成メンバー名簿'!D204&lt;&gt;"",'1．構成メンバー名簿'!D204,"")</f>
        <v/>
      </c>
      <c r="C192" s="1" t="str">
        <f>IF('1．構成メンバー名簿'!E204&lt;&gt;"",'1．構成メンバー名簿'!E204,"")</f>
        <v/>
      </c>
      <c r="D192" s="1" t="str">
        <f>IF('1．構成メンバー名簿'!F204&lt;&gt;"",'1．構成メンバー名簿'!F204,"")</f>
        <v/>
      </c>
      <c r="E192" s="1" t="str">
        <f>IF('1．構成メンバー名簿'!T204=1,'1．構成メンバー名簿'!$M$21,IF('1．構成メンバー名簿'!T204=2,'1．構成メンバー名簿'!$N$21,""))</f>
        <v/>
      </c>
      <c r="F192" s="1" t="str">
        <f>IF(AND(I192&gt;0,SUM(I193:$I$261)=0),"←ここまで値でコピー","")</f>
        <v/>
      </c>
      <c r="I192" s="1">
        <f t="shared" si="2"/>
        <v>0</v>
      </c>
    </row>
    <row r="193" spans="1:9">
      <c r="A193" s="1" t="str">
        <f>IF(SUM(I193:$I$261)=0,"",A192+1)</f>
        <v/>
      </c>
      <c r="B193" s="1" t="str">
        <f>IF('1．構成メンバー名簿'!D205&lt;&gt;"",'1．構成メンバー名簿'!D205,"")</f>
        <v/>
      </c>
      <c r="C193" s="1" t="str">
        <f>IF('1．構成メンバー名簿'!E205&lt;&gt;"",'1．構成メンバー名簿'!E205,"")</f>
        <v/>
      </c>
      <c r="D193" s="1" t="str">
        <f>IF('1．構成メンバー名簿'!F205&lt;&gt;"",'1．構成メンバー名簿'!F205,"")</f>
        <v/>
      </c>
      <c r="E193" s="1" t="str">
        <f>IF('1．構成メンバー名簿'!T205=1,'1．構成メンバー名簿'!$M$21,IF('1．構成メンバー名簿'!T205=2,'1．構成メンバー名簿'!$N$21,""))</f>
        <v/>
      </c>
      <c r="F193" s="1" t="str">
        <f>IF(AND(I193&gt;0,SUM(I194:$I$261)=0),"←ここまで値でコピー","")</f>
        <v/>
      </c>
      <c r="I193" s="1">
        <f t="shared" si="2"/>
        <v>0</v>
      </c>
    </row>
    <row r="194" spans="1:9">
      <c r="A194" s="1" t="str">
        <f>IF(SUM(I194:$I$261)=0,"",A193+1)</f>
        <v/>
      </c>
      <c r="B194" s="1" t="str">
        <f>IF('1．構成メンバー名簿'!D206&lt;&gt;"",'1．構成メンバー名簿'!D206,"")</f>
        <v/>
      </c>
      <c r="C194" s="1" t="str">
        <f>IF('1．構成メンバー名簿'!E206&lt;&gt;"",'1．構成メンバー名簿'!E206,"")</f>
        <v/>
      </c>
      <c r="D194" s="1" t="str">
        <f>IF('1．構成メンバー名簿'!F206&lt;&gt;"",'1．構成メンバー名簿'!F206,"")</f>
        <v/>
      </c>
      <c r="E194" s="1" t="str">
        <f>IF('1．構成メンバー名簿'!T206=1,'1．構成メンバー名簿'!$M$21,IF('1．構成メンバー名簿'!T206=2,'1．構成メンバー名簿'!$N$21,""))</f>
        <v/>
      </c>
      <c r="F194" s="1" t="str">
        <f>IF(AND(I194&gt;0,SUM(I195:$I$261)=0),"←ここまで値でコピー","")</f>
        <v/>
      </c>
      <c r="I194" s="1">
        <f t="shared" si="2"/>
        <v>0</v>
      </c>
    </row>
    <row r="195" spans="1:9">
      <c r="A195" s="1" t="str">
        <f>IF(SUM(I195:$I$261)=0,"",A194+1)</f>
        <v/>
      </c>
      <c r="B195" s="1" t="str">
        <f>IF('1．構成メンバー名簿'!D207&lt;&gt;"",'1．構成メンバー名簿'!D207,"")</f>
        <v/>
      </c>
      <c r="C195" s="1" t="str">
        <f>IF('1．構成メンバー名簿'!E207&lt;&gt;"",'1．構成メンバー名簿'!E207,"")</f>
        <v/>
      </c>
      <c r="D195" s="1" t="str">
        <f>IF('1．構成メンバー名簿'!F207&lt;&gt;"",'1．構成メンバー名簿'!F207,"")</f>
        <v/>
      </c>
      <c r="E195" s="1" t="str">
        <f>IF('1．構成メンバー名簿'!T207=1,'1．構成メンバー名簿'!$M$21,IF('1．構成メンバー名簿'!T207=2,'1．構成メンバー名簿'!$N$21,""))</f>
        <v/>
      </c>
      <c r="F195" s="1" t="str">
        <f>IF(AND(I195&gt;0,SUM(I196:$I$261)=0),"←ここまで値でコピー","")</f>
        <v/>
      </c>
      <c r="I195" s="1">
        <f t="shared" si="2"/>
        <v>0</v>
      </c>
    </row>
    <row r="196" spans="1:9">
      <c r="A196" s="1" t="str">
        <f>IF(SUM(I196:$I$261)=0,"",A195+1)</f>
        <v/>
      </c>
      <c r="B196" s="1" t="str">
        <f>IF('1．構成メンバー名簿'!D208&lt;&gt;"",'1．構成メンバー名簿'!D208,"")</f>
        <v/>
      </c>
      <c r="C196" s="1" t="str">
        <f>IF('1．構成メンバー名簿'!E208&lt;&gt;"",'1．構成メンバー名簿'!E208,"")</f>
        <v/>
      </c>
      <c r="D196" s="1" t="str">
        <f>IF('1．構成メンバー名簿'!F208&lt;&gt;"",'1．構成メンバー名簿'!F208,"")</f>
        <v/>
      </c>
      <c r="E196" s="1" t="str">
        <f>IF('1．構成メンバー名簿'!T208=1,'1．構成メンバー名簿'!$M$21,IF('1．構成メンバー名簿'!T208=2,'1．構成メンバー名簿'!$N$21,""))</f>
        <v/>
      </c>
      <c r="F196" s="1" t="str">
        <f>IF(AND(I196&gt;0,SUM(I197:$I$261)=0),"←ここまで値でコピー","")</f>
        <v/>
      </c>
      <c r="I196" s="1">
        <f t="shared" si="2"/>
        <v>0</v>
      </c>
    </row>
    <row r="197" spans="1:9">
      <c r="A197" s="1" t="str">
        <f>IF(SUM(I197:$I$261)=0,"",A196+1)</f>
        <v/>
      </c>
      <c r="B197" s="1" t="str">
        <f>IF('1．構成メンバー名簿'!D209&lt;&gt;"",'1．構成メンバー名簿'!D209,"")</f>
        <v/>
      </c>
      <c r="C197" s="1" t="str">
        <f>IF('1．構成メンバー名簿'!E209&lt;&gt;"",'1．構成メンバー名簿'!E209,"")</f>
        <v/>
      </c>
      <c r="D197" s="1" t="str">
        <f>IF('1．構成メンバー名簿'!F209&lt;&gt;"",'1．構成メンバー名簿'!F209,"")</f>
        <v/>
      </c>
      <c r="E197" s="1" t="str">
        <f>IF('1．構成メンバー名簿'!T209=1,'1．構成メンバー名簿'!$M$21,IF('1．構成メンバー名簿'!T209=2,'1．構成メンバー名簿'!$N$21,""))</f>
        <v/>
      </c>
      <c r="F197" s="1" t="str">
        <f>IF(AND(I197&gt;0,SUM(I198:$I$261)=0),"←ここまで値でコピー","")</f>
        <v/>
      </c>
      <c r="I197" s="1">
        <f t="shared" si="2"/>
        <v>0</v>
      </c>
    </row>
    <row r="198" spans="1:9">
      <c r="A198" s="1" t="str">
        <f>IF(SUM(I198:$I$261)=0,"",A197+1)</f>
        <v/>
      </c>
      <c r="B198" s="1" t="str">
        <f>IF('1．構成メンバー名簿'!D210&lt;&gt;"",'1．構成メンバー名簿'!D210,"")</f>
        <v/>
      </c>
      <c r="C198" s="1" t="str">
        <f>IF('1．構成メンバー名簿'!E210&lt;&gt;"",'1．構成メンバー名簿'!E210,"")</f>
        <v/>
      </c>
      <c r="D198" s="1" t="str">
        <f>IF('1．構成メンバー名簿'!F210&lt;&gt;"",'1．構成メンバー名簿'!F210,"")</f>
        <v/>
      </c>
      <c r="E198" s="1" t="str">
        <f>IF('1．構成メンバー名簿'!T210=1,'1．構成メンバー名簿'!$M$21,IF('1．構成メンバー名簿'!T210=2,'1．構成メンバー名簿'!$N$21,""))</f>
        <v/>
      </c>
      <c r="F198" s="1" t="str">
        <f>IF(AND(I198&gt;0,SUM(I199:$I$261)=0),"←ここまで値でコピー","")</f>
        <v/>
      </c>
      <c r="I198" s="1">
        <f t="shared" si="2"/>
        <v>0</v>
      </c>
    </row>
    <row r="199" spans="1:9">
      <c r="A199" s="1" t="str">
        <f>IF(SUM(I199:$I$261)=0,"",A198+1)</f>
        <v/>
      </c>
      <c r="B199" s="1" t="str">
        <f>IF('1．構成メンバー名簿'!D211&lt;&gt;"",'1．構成メンバー名簿'!D211,"")</f>
        <v/>
      </c>
      <c r="C199" s="1" t="str">
        <f>IF('1．構成メンバー名簿'!E211&lt;&gt;"",'1．構成メンバー名簿'!E211,"")</f>
        <v/>
      </c>
      <c r="D199" s="1" t="str">
        <f>IF('1．構成メンバー名簿'!F211&lt;&gt;"",'1．構成メンバー名簿'!F211,"")</f>
        <v/>
      </c>
      <c r="E199" s="1" t="str">
        <f>IF('1．構成メンバー名簿'!T211=1,'1．構成メンバー名簿'!$M$21,IF('1．構成メンバー名簿'!T211=2,'1．構成メンバー名簿'!$N$21,""))</f>
        <v/>
      </c>
      <c r="F199" s="1" t="str">
        <f>IF(AND(I199&gt;0,SUM(I200:$I$261)=0),"←ここまで値でコピー","")</f>
        <v/>
      </c>
      <c r="I199" s="1">
        <f t="shared" si="2"/>
        <v>0</v>
      </c>
    </row>
    <row r="200" spans="1:9">
      <c r="A200" s="1" t="str">
        <f>IF(SUM(I200:$I$261)=0,"",A199+1)</f>
        <v/>
      </c>
      <c r="B200" s="1" t="str">
        <f>IF('1．構成メンバー名簿'!D212&lt;&gt;"",'1．構成メンバー名簿'!D212,"")</f>
        <v/>
      </c>
      <c r="C200" s="1" t="str">
        <f>IF('1．構成メンバー名簿'!E212&lt;&gt;"",'1．構成メンバー名簿'!E212,"")</f>
        <v/>
      </c>
      <c r="D200" s="1" t="str">
        <f>IF('1．構成メンバー名簿'!F212&lt;&gt;"",'1．構成メンバー名簿'!F212,"")</f>
        <v/>
      </c>
      <c r="E200" s="1" t="str">
        <f>IF('1．構成メンバー名簿'!T212=1,'1．構成メンバー名簿'!$M$21,IF('1．構成メンバー名簿'!T212=2,'1．構成メンバー名簿'!$N$21,""))</f>
        <v/>
      </c>
      <c r="F200" s="1" t="str">
        <f>IF(AND(I200&gt;0,SUM(I201:$I$261)=0),"←ここまで値でコピー","")</f>
        <v/>
      </c>
      <c r="I200" s="1">
        <f t="shared" si="2"/>
        <v>0</v>
      </c>
    </row>
    <row r="201" spans="1:9">
      <c r="A201" s="1" t="str">
        <f>IF(SUM(I201:$I$261)=0,"",A200+1)</f>
        <v/>
      </c>
      <c r="B201" s="1" t="str">
        <f>IF('1．構成メンバー名簿'!D213&lt;&gt;"",'1．構成メンバー名簿'!D213,"")</f>
        <v/>
      </c>
      <c r="C201" s="1" t="str">
        <f>IF('1．構成メンバー名簿'!E213&lt;&gt;"",'1．構成メンバー名簿'!E213,"")</f>
        <v/>
      </c>
      <c r="D201" s="1" t="str">
        <f>IF('1．構成メンバー名簿'!F213&lt;&gt;"",'1．構成メンバー名簿'!F213,"")</f>
        <v/>
      </c>
      <c r="E201" s="1" t="str">
        <f>IF('1．構成メンバー名簿'!T213=1,'1．構成メンバー名簿'!$M$21,IF('1．構成メンバー名簿'!T213=2,'1．構成メンバー名簿'!$N$21,""))</f>
        <v/>
      </c>
      <c r="F201" s="1" t="str">
        <f>IF(AND(I201&gt;0,SUM(I202:$I$261)=0),"←ここまで値でコピー","")</f>
        <v/>
      </c>
      <c r="I201" s="1">
        <f t="shared" si="2"/>
        <v>0</v>
      </c>
    </row>
    <row r="202" spans="1:9">
      <c r="A202" s="1" t="str">
        <f>IF(SUM(I202:$I$261)=0,"",A201+1)</f>
        <v/>
      </c>
      <c r="B202" s="1" t="str">
        <f>IF('1．構成メンバー名簿'!D214&lt;&gt;"",'1．構成メンバー名簿'!D214,"")</f>
        <v/>
      </c>
      <c r="C202" s="1" t="str">
        <f>IF('1．構成メンバー名簿'!E214&lt;&gt;"",'1．構成メンバー名簿'!E214,"")</f>
        <v/>
      </c>
      <c r="D202" s="1" t="str">
        <f>IF('1．構成メンバー名簿'!F214&lt;&gt;"",'1．構成メンバー名簿'!F214,"")</f>
        <v/>
      </c>
      <c r="E202" s="1" t="str">
        <f>IF('1．構成メンバー名簿'!T214=1,'1．構成メンバー名簿'!$M$21,IF('1．構成メンバー名簿'!T214=2,'1．構成メンバー名簿'!$N$21,""))</f>
        <v/>
      </c>
      <c r="F202" s="1" t="str">
        <f>IF(AND(I202&gt;0,SUM(I203:$I$261)=0),"←ここまで値でコピー","")</f>
        <v/>
      </c>
      <c r="I202" s="1">
        <f t="shared" si="2"/>
        <v>0</v>
      </c>
    </row>
    <row r="203" spans="1:9">
      <c r="A203" s="1" t="str">
        <f>IF(SUM(I203:$I$261)=0,"",A202+1)</f>
        <v/>
      </c>
      <c r="B203" s="1" t="str">
        <f>IF('1．構成メンバー名簿'!D215&lt;&gt;"",'1．構成メンバー名簿'!D215,"")</f>
        <v/>
      </c>
      <c r="C203" s="1" t="str">
        <f>IF('1．構成メンバー名簿'!E215&lt;&gt;"",'1．構成メンバー名簿'!E215,"")</f>
        <v/>
      </c>
      <c r="D203" s="1" t="str">
        <f>IF('1．構成メンバー名簿'!F215&lt;&gt;"",'1．構成メンバー名簿'!F215,"")</f>
        <v/>
      </c>
      <c r="E203" s="1" t="str">
        <f>IF('1．構成メンバー名簿'!T215=1,'1．構成メンバー名簿'!$M$21,IF('1．構成メンバー名簿'!T215=2,'1．構成メンバー名簿'!$N$21,""))</f>
        <v/>
      </c>
      <c r="F203" s="1" t="str">
        <f>IF(AND(I203&gt;0,SUM(I204:$I$261)=0),"←ここまで値でコピー","")</f>
        <v/>
      </c>
      <c r="I203" s="1">
        <f t="shared" si="2"/>
        <v>0</v>
      </c>
    </row>
    <row r="204" spans="1:9">
      <c r="A204" s="1" t="str">
        <f>IF(SUM(I204:$I$261)=0,"",A203+1)</f>
        <v/>
      </c>
      <c r="B204" s="1" t="str">
        <f>IF('1．構成メンバー名簿'!D216&lt;&gt;"",'1．構成メンバー名簿'!D216,"")</f>
        <v/>
      </c>
      <c r="C204" s="1" t="str">
        <f>IF('1．構成メンバー名簿'!E216&lt;&gt;"",'1．構成メンバー名簿'!E216,"")</f>
        <v/>
      </c>
      <c r="D204" s="1" t="str">
        <f>IF('1．構成メンバー名簿'!F216&lt;&gt;"",'1．構成メンバー名簿'!F216,"")</f>
        <v/>
      </c>
      <c r="E204" s="1" t="str">
        <f>IF('1．構成メンバー名簿'!T216=1,'1．構成メンバー名簿'!$M$21,IF('1．構成メンバー名簿'!T216=2,'1．構成メンバー名簿'!$N$21,""))</f>
        <v/>
      </c>
      <c r="F204" s="1" t="str">
        <f>IF(AND(I204&gt;0,SUM(I205:$I$261)=0),"←ここまで値でコピー","")</f>
        <v/>
      </c>
      <c r="I204" s="1">
        <f t="shared" si="2"/>
        <v>0</v>
      </c>
    </row>
    <row r="205" spans="1:9">
      <c r="A205" s="1" t="str">
        <f>IF(SUM(I205:$I$261)=0,"",A204+1)</f>
        <v/>
      </c>
      <c r="B205" s="1" t="str">
        <f>IF('1．構成メンバー名簿'!D217&lt;&gt;"",'1．構成メンバー名簿'!D217,"")</f>
        <v/>
      </c>
      <c r="C205" s="1" t="str">
        <f>IF('1．構成メンバー名簿'!E217&lt;&gt;"",'1．構成メンバー名簿'!E217,"")</f>
        <v/>
      </c>
      <c r="D205" s="1" t="str">
        <f>IF('1．構成メンバー名簿'!F217&lt;&gt;"",'1．構成メンバー名簿'!F217,"")</f>
        <v/>
      </c>
      <c r="E205" s="1" t="str">
        <f>IF('1．構成メンバー名簿'!T217=1,'1．構成メンバー名簿'!$M$21,IF('1．構成メンバー名簿'!T217=2,'1．構成メンバー名簿'!$N$21,""))</f>
        <v/>
      </c>
      <c r="F205" s="1" t="str">
        <f>IF(AND(I205&gt;0,SUM(I206:$I$261)=0),"←ここまで値でコピー","")</f>
        <v/>
      </c>
      <c r="I205" s="1">
        <f t="shared" ref="I205:I261" si="3">IF(COUNTBLANK(B205:E205)=4,0,1)</f>
        <v>0</v>
      </c>
    </row>
    <row r="206" spans="1:9">
      <c r="A206" s="1" t="str">
        <f>IF(SUM(I206:$I$261)=0,"",A205+1)</f>
        <v/>
      </c>
      <c r="B206" s="1" t="str">
        <f>IF('1．構成メンバー名簿'!D218&lt;&gt;"",'1．構成メンバー名簿'!D218,"")</f>
        <v/>
      </c>
      <c r="C206" s="1" t="str">
        <f>IF('1．構成メンバー名簿'!E218&lt;&gt;"",'1．構成メンバー名簿'!E218,"")</f>
        <v/>
      </c>
      <c r="D206" s="1" t="str">
        <f>IF('1．構成メンバー名簿'!F218&lt;&gt;"",'1．構成メンバー名簿'!F218,"")</f>
        <v/>
      </c>
      <c r="E206" s="1" t="str">
        <f>IF('1．構成メンバー名簿'!T218=1,'1．構成メンバー名簿'!$M$21,IF('1．構成メンバー名簿'!T218=2,'1．構成メンバー名簿'!$N$21,""))</f>
        <v/>
      </c>
      <c r="F206" s="1" t="str">
        <f>IF(AND(I206&gt;0,SUM(I207:$I$261)=0),"←ここまで値でコピー","")</f>
        <v/>
      </c>
      <c r="I206" s="1">
        <f t="shared" si="3"/>
        <v>0</v>
      </c>
    </row>
    <row r="207" spans="1:9">
      <c r="A207" s="1" t="str">
        <f>IF(SUM(I207:$I$261)=0,"",A206+1)</f>
        <v/>
      </c>
      <c r="B207" s="1" t="str">
        <f>IF('1．構成メンバー名簿'!D219&lt;&gt;"",'1．構成メンバー名簿'!D219,"")</f>
        <v/>
      </c>
      <c r="C207" s="1" t="str">
        <f>IF('1．構成メンバー名簿'!E219&lt;&gt;"",'1．構成メンバー名簿'!E219,"")</f>
        <v/>
      </c>
      <c r="D207" s="1" t="str">
        <f>IF('1．構成メンバー名簿'!F219&lt;&gt;"",'1．構成メンバー名簿'!F219,"")</f>
        <v/>
      </c>
      <c r="E207" s="1" t="str">
        <f>IF('1．構成メンバー名簿'!T219=1,'1．構成メンバー名簿'!$M$21,IF('1．構成メンバー名簿'!T219=2,'1．構成メンバー名簿'!$N$21,""))</f>
        <v/>
      </c>
      <c r="F207" s="1" t="str">
        <f>IF(AND(I207&gt;0,SUM(I208:$I$261)=0),"←ここまで値でコピー","")</f>
        <v/>
      </c>
      <c r="I207" s="1">
        <f t="shared" si="3"/>
        <v>0</v>
      </c>
    </row>
    <row r="208" spans="1:9">
      <c r="A208" s="1" t="str">
        <f>IF(SUM(I208:$I$261)=0,"",A207+1)</f>
        <v/>
      </c>
      <c r="B208" s="1" t="str">
        <f>IF('1．構成メンバー名簿'!D220&lt;&gt;"",'1．構成メンバー名簿'!D220,"")</f>
        <v/>
      </c>
      <c r="C208" s="1" t="str">
        <f>IF('1．構成メンバー名簿'!E220&lt;&gt;"",'1．構成メンバー名簿'!E220,"")</f>
        <v/>
      </c>
      <c r="D208" s="1" t="str">
        <f>IF('1．構成メンバー名簿'!F220&lt;&gt;"",'1．構成メンバー名簿'!F220,"")</f>
        <v/>
      </c>
      <c r="E208" s="1" t="str">
        <f>IF('1．構成メンバー名簿'!T220=1,'1．構成メンバー名簿'!$M$21,IF('1．構成メンバー名簿'!T220=2,'1．構成メンバー名簿'!$N$21,""))</f>
        <v/>
      </c>
      <c r="F208" s="1" t="str">
        <f>IF(AND(I208&gt;0,SUM(I209:$I$261)=0),"←ここまで値でコピー","")</f>
        <v/>
      </c>
      <c r="I208" s="1">
        <f t="shared" si="3"/>
        <v>0</v>
      </c>
    </row>
    <row r="209" spans="1:9">
      <c r="A209" s="1" t="str">
        <f>IF(SUM(I209:$I$261)=0,"",A208+1)</f>
        <v/>
      </c>
      <c r="B209" s="1" t="str">
        <f>IF('1．構成メンバー名簿'!D221&lt;&gt;"",'1．構成メンバー名簿'!D221,"")</f>
        <v/>
      </c>
      <c r="C209" s="1" t="str">
        <f>IF('1．構成メンバー名簿'!E221&lt;&gt;"",'1．構成メンバー名簿'!E221,"")</f>
        <v/>
      </c>
      <c r="D209" s="1" t="str">
        <f>IF('1．構成メンバー名簿'!F221&lt;&gt;"",'1．構成メンバー名簿'!F221,"")</f>
        <v/>
      </c>
      <c r="E209" s="1" t="str">
        <f>IF('1．構成メンバー名簿'!T221=1,'1．構成メンバー名簿'!$M$21,IF('1．構成メンバー名簿'!T221=2,'1．構成メンバー名簿'!$N$21,""))</f>
        <v/>
      </c>
      <c r="F209" s="1" t="str">
        <f>IF(AND(I209&gt;0,SUM(I210:$I$261)=0),"←ここまで値でコピー","")</f>
        <v/>
      </c>
      <c r="I209" s="1">
        <f t="shared" si="3"/>
        <v>0</v>
      </c>
    </row>
    <row r="210" spans="1:9">
      <c r="A210" s="1" t="str">
        <f>IF(SUM(I210:$I$261)=0,"",A209+1)</f>
        <v/>
      </c>
      <c r="B210" s="1" t="str">
        <f>IF('1．構成メンバー名簿'!D222&lt;&gt;"",'1．構成メンバー名簿'!D222,"")</f>
        <v/>
      </c>
      <c r="C210" s="1" t="str">
        <f>IF('1．構成メンバー名簿'!E222&lt;&gt;"",'1．構成メンバー名簿'!E222,"")</f>
        <v/>
      </c>
      <c r="D210" s="1" t="str">
        <f>IF('1．構成メンバー名簿'!F222&lt;&gt;"",'1．構成メンバー名簿'!F222,"")</f>
        <v/>
      </c>
      <c r="E210" s="1" t="str">
        <f>IF('1．構成メンバー名簿'!T222=1,'1．構成メンバー名簿'!$M$21,IF('1．構成メンバー名簿'!T222=2,'1．構成メンバー名簿'!$N$21,""))</f>
        <v/>
      </c>
      <c r="F210" s="1" t="str">
        <f>IF(AND(I210&gt;0,SUM(I211:$I$261)=0),"←ここまで値でコピー","")</f>
        <v/>
      </c>
      <c r="I210" s="1">
        <f t="shared" si="3"/>
        <v>0</v>
      </c>
    </row>
    <row r="211" spans="1:9">
      <c r="A211" s="1" t="str">
        <f>IF(SUM(I211:$I$261)=0,"",A210+1)</f>
        <v/>
      </c>
      <c r="B211" s="1" t="str">
        <f>IF('1．構成メンバー名簿'!D223&lt;&gt;"",'1．構成メンバー名簿'!D223,"")</f>
        <v/>
      </c>
      <c r="C211" s="1" t="str">
        <f>IF('1．構成メンバー名簿'!E223&lt;&gt;"",'1．構成メンバー名簿'!E223,"")</f>
        <v/>
      </c>
      <c r="D211" s="1" t="str">
        <f>IF('1．構成メンバー名簿'!F223&lt;&gt;"",'1．構成メンバー名簿'!F223,"")</f>
        <v/>
      </c>
      <c r="E211" s="1" t="str">
        <f>IF('1．構成メンバー名簿'!T223=1,'1．構成メンバー名簿'!$M$21,IF('1．構成メンバー名簿'!T223=2,'1．構成メンバー名簿'!$N$21,""))</f>
        <v/>
      </c>
      <c r="F211" s="1" t="str">
        <f>IF(AND(I211&gt;0,SUM(I212:$I$261)=0),"←ここまで値でコピー","")</f>
        <v/>
      </c>
      <c r="I211" s="1">
        <f t="shared" si="3"/>
        <v>0</v>
      </c>
    </row>
    <row r="212" spans="1:9">
      <c r="A212" s="1" t="str">
        <f>IF(SUM(I212:$I$261)=0,"",A211+1)</f>
        <v/>
      </c>
      <c r="B212" s="1" t="str">
        <f>IF('1．構成メンバー名簿'!D224&lt;&gt;"",'1．構成メンバー名簿'!D224,"")</f>
        <v/>
      </c>
      <c r="C212" s="1" t="str">
        <f>IF('1．構成メンバー名簿'!E224&lt;&gt;"",'1．構成メンバー名簿'!E224,"")</f>
        <v/>
      </c>
      <c r="D212" s="1" t="str">
        <f>IF('1．構成メンバー名簿'!F224&lt;&gt;"",'1．構成メンバー名簿'!F224,"")</f>
        <v/>
      </c>
      <c r="E212" s="1" t="str">
        <f>IF('1．構成メンバー名簿'!T224=1,'1．構成メンバー名簿'!$M$21,IF('1．構成メンバー名簿'!T224=2,'1．構成メンバー名簿'!$N$21,""))</f>
        <v/>
      </c>
      <c r="F212" s="1" t="str">
        <f>IF(AND(I212&gt;0,SUM(I213:$I$261)=0),"←ここまで値でコピー","")</f>
        <v/>
      </c>
      <c r="I212" s="1">
        <f t="shared" si="3"/>
        <v>0</v>
      </c>
    </row>
    <row r="213" spans="1:9">
      <c r="A213" s="1" t="str">
        <f>IF(SUM(I213:$I$261)=0,"",A212+1)</f>
        <v/>
      </c>
      <c r="B213" s="1" t="str">
        <f>IF('1．構成メンバー名簿'!D225&lt;&gt;"",'1．構成メンバー名簿'!D225,"")</f>
        <v/>
      </c>
      <c r="C213" s="1" t="str">
        <f>IF('1．構成メンバー名簿'!E225&lt;&gt;"",'1．構成メンバー名簿'!E225,"")</f>
        <v/>
      </c>
      <c r="D213" s="1" t="str">
        <f>IF('1．構成メンバー名簿'!F225&lt;&gt;"",'1．構成メンバー名簿'!F225,"")</f>
        <v/>
      </c>
      <c r="E213" s="1" t="str">
        <f>IF('1．構成メンバー名簿'!T225=1,'1．構成メンバー名簿'!$M$21,IF('1．構成メンバー名簿'!T225=2,'1．構成メンバー名簿'!$N$21,""))</f>
        <v/>
      </c>
      <c r="F213" s="1" t="str">
        <f>IF(AND(I213&gt;0,SUM(I214:$I$261)=0),"←ここまで値でコピー","")</f>
        <v/>
      </c>
      <c r="I213" s="1">
        <f t="shared" si="3"/>
        <v>0</v>
      </c>
    </row>
    <row r="214" spans="1:9">
      <c r="A214" s="1" t="str">
        <f>IF(SUM(I214:$I$261)=0,"",A213+1)</f>
        <v/>
      </c>
      <c r="B214" s="1" t="str">
        <f>IF('1．構成メンバー名簿'!D226&lt;&gt;"",'1．構成メンバー名簿'!D226,"")</f>
        <v/>
      </c>
      <c r="C214" s="1" t="str">
        <f>IF('1．構成メンバー名簿'!E226&lt;&gt;"",'1．構成メンバー名簿'!E226,"")</f>
        <v/>
      </c>
      <c r="D214" s="1" t="str">
        <f>IF('1．構成メンバー名簿'!F226&lt;&gt;"",'1．構成メンバー名簿'!F226,"")</f>
        <v/>
      </c>
      <c r="E214" s="1" t="str">
        <f>IF('1．構成メンバー名簿'!T226=1,'1．構成メンバー名簿'!$M$21,IF('1．構成メンバー名簿'!T226=2,'1．構成メンバー名簿'!$N$21,""))</f>
        <v/>
      </c>
      <c r="F214" s="1" t="str">
        <f>IF(AND(I214&gt;0,SUM(I215:$I$261)=0),"←ここまで値でコピー","")</f>
        <v/>
      </c>
      <c r="I214" s="1">
        <f t="shared" si="3"/>
        <v>0</v>
      </c>
    </row>
    <row r="215" spans="1:9">
      <c r="A215" s="1" t="str">
        <f>IF(SUM(I215:$I$261)=0,"",A214+1)</f>
        <v/>
      </c>
      <c r="B215" s="1" t="str">
        <f>IF('1．構成メンバー名簿'!D227&lt;&gt;"",'1．構成メンバー名簿'!D227,"")</f>
        <v/>
      </c>
      <c r="C215" s="1" t="str">
        <f>IF('1．構成メンバー名簿'!E227&lt;&gt;"",'1．構成メンバー名簿'!E227,"")</f>
        <v/>
      </c>
      <c r="D215" s="1" t="str">
        <f>IF('1．構成メンバー名簿'!F227&lt;&gt;"",'1．構成メンバー名簿'!F227,"")</f>
        <v/>
      </c>
      <c r="E215" s="1" t="str">
        <f>IF('1．構成メンバー名簿'!T227=1,'1．構成メンバー名簿'!$M$21,IF('1．構成メンバー名簿'!T227=2,'1．構成メンバー名簿'!$N$21,""))</f>
        <v/>
      </c>
      <c r="F215" s="1" t="str">
        <f>IF(AND(I215&gt;0,SUM(I216:$I$261)=0),"←ここまで値でコピー","")</f>
        <v/>
      </c>
      <c r="I215" s="1">
        <f t="shared" si="3"/>
        <v>0</v>
      </c>
    </row>
    <row r="216" spans="1:9">
      <c r="A216" s="1" t="str">
        <f>IF(SUM(I216:$I$261)=0,"",A215+1)</f>
        <v/>
      </c>
      <c r="B216" s="1" t="str">
        <f>IF('1．構成メンバー名簿'!D228&lt;&gt;"",'1．構成メンバー名簿'!D228,"")</f>
        <v/>
      </c>
      <c r="C216" s="1" t="str">
        <f>IF('1．構成メンバー名簿'!E228&lt;&gt;"",'1．構成メンバー名簿'!E228,"")</f>
        <v/>
      </c>
      <c r="D216" s="1" t="str">
        <f>IF('1．構成メンバー名簿'!F228&lt;&gt;"",'1．構成メンバー名簿'!F228,"")</f>
        <v/>
      </c>
      <c r="E216" s="1" t="str">
        <f>IF('1．構成メンバー名簿'!T228=1,'1．構成メンバー名簿'!$M$21,IF('1．構成メンバー名簿'!T228=2,'1．構成メンバー名簿'!$N$21,""))</f>
        <v/>
      </c>
      <c r="F216" s="1" t="str">
        <f>IF(AND(I216&gt;0,SUM(I217:$I$261)=0),"←ここまで値でコピー","")</f>
        <v/>
      </c>
      <c r="I216" s="1">
        <f t="shared" si="3"/>
        <v>0</v>
      </c>
    </row>
    <row r="217" spans="1:9">
      <c r="A217" s="1" t="str">
        <f>IF(SUM(I217:$I$261)=0,"",A216+1)</f>
        <v/>
      </c>
      <c r="B217" s="1" t="str">
        <f>IF('1．構成メンバー名簿'!D229&lt;&gt;"",'1．構成メンバー名簿'!D229,"")</f>
        <v/>
      </c>
      <c r="C217" s="1" t="str">
        <f>IF('1．構成メンバー名簿'!E229&lt;&gt;"",'1．構成メンバー名簿'!E229,"")</f>
        <v/>
      </c>
      <c r="D217" s="1" t="str">
        <f>IF('1．構成メンバー名簿'!F229&lt;&gt;"",'1．構成メンバー名簿'!F229,"")</f>
        <v/>
      </c>
      <c r="E217" s="1" t="str">
        <f>IF('1．構成メンバー名簿'!T229=1,'1．構成メンバー名簿'!$M$21,IF('1．構成メンバー名簿'!T229=2,'1．構成メンバー名簿'!$N$21,""))</f>
        <v/>
      </c>
      <c r="F217" s="1" t="str">
        <f>IF(AND(I217&gt;0,SUM(I218:$I$261)=0),"←ここまで値でコピー","")</f>
        <v/>
      </c>
      <c r="I217" s="1">
        <f t="shared" si="3"/>
        <v>0</v>
      </c>
    </row>
    <row r="218" spans="1:9">
      <c r="A218" s="1" t="str">
        <f>IF(SUM(I218:$I$261)=0,"",A217+1)</f>
        <v/>
      </c>
      <c r="B218" s="1" t="str">
        <f>IF('1．構成メンバー名簿'!D230&lt;&gt;"",'1．構成メンバー名簿'!D230,"")</f>
        <v/>
      </c>
      <c r="C218" s="1" t="str">
        <f>IF('1．構成メンバー名簿'!E230&lt;&gt;"",'1．構成メンバー名簿'!E230,"")</f>
        <v/>
      </c>
      <c r="D218" s="1" t="str">
        <f>IF('1．構成メンバー名簿'!F230&lt;&gt;"",'1．構成メンバー名簿'!F230,"")</f>
        <v/>
      </c>
      <c r="E218" s="1" t="str">
        <f>IF('1．構成メンバー名簿'!T230=1,'1．構成メンバー名簿'!$M$21,IF('1．構成メンバー名簿'!T230=2,'1．構成メンバー名簿'!$N$21,""))</f>
        <v/>
      </c>
      <c r="F218" s="1" t="str">
        <f>IF(AND(I218&gt;0,SUM(I219:$I$261)=0),"←ここまで値でコピー","")</f>
        <v/>
      </c>
      <c r="I218" s="1">
        <f t="shared" si="3"/>
        <v>0</v>
      </c>
    </row>
    <row r="219" spans="1:9">
      <c r="A219" s="1" t="str">
        <f>IF(SUM(I219:$I$261)=0,"",A218+1)</f>
        <v/>
      </c>
      <c r="B219" s="1" t="str">
        <f>IF('1．構成メンバー名簿'!D231&lt;&gt;"",'1．構成メンバー名簿'!D231,"")</f>
        <v/>
      </c>
      <c r="C219" s="1" t="str">
        <f>IF('1．構成メンバー名簿'!E231&lt;&gt;"",'1．構成メンバー名簿'!E231,"")</f>
        <v/>
      </c>
      <c r="D219" s="1" t="str">
        <f>IF('1．構成メンバー名簿'!F231&lt;&gt;"",'1．構成メンバー名簿'!F231,"")</f>
        <v/>
      </c>
      <c r="E219" s="1" t="str">
        <f>IF('1．構成メンバー名簿'!T231=1,'1．構成メンバー名簿'!$M$21,IF('1．構成メンバー名簿'!T231=2,'1．構成メンバー名簿'!$N$21,""))</f>
        <v/>
      </c>
      <c r="F219" s="1" t="str">
        <f>IF(AND(I219&gt;0,SUM(I220:$I$261)=0),"←ここまで値でコピー","")</f>
        <v/>
      </c>
      <c r="I219" s="1">
        <f t="shared" si="3"/>
        <v>0</v>
      </c>
    </row>
    <row r="220" spans="1:9">
      <c r="A220" s="1" t="str">
        <f>IF(SUM(I220:$I$261)=0,"",A219+1)</f>
        <v/>
      </c>
      <c r="B220" s="1" t="str">
        <f>IF('1．構成メンバー名簿'!D232&lt;&gt;"",'1．構成メンバー名簿'!D232,"")</f>
        <v/>
      </c>
      <c r="C220" s="1" t="str">
        <f>IF('1．構成メンバー名簿'!E232&lt;&gt;"",'1．構成メンバー名簿'!E232,"")</f>
        <v/>
      </c>
      <c r="D220" s="1" t="str">
        <f>IF('1．構成メンバー名簿'!F232&lt;&gt;"",'1．構成メンバー名簿'!F232,"")</f>
        <v/>
      </c>
      <c r="E220" s="1" t="str">
        <f>IF('1．構成メンバー名簿'!T232=1,'1．構成メンバー名簿'!$M$21,IF('1．構成メンバー名簿'!T232=2,'1．構成メンバー名簿'!$N$21,""))</f>
        <v/>
      </c>
      <c r="F220" s="1" t="str">
        <f>IF(AND(I220&gt;0,SUM(I221:$I$261)=0),"←ここまで値でコピー","")</f>
        <v/>
      </c>
      <c r="I220" s="1">
        <f t="shared" si="3"/>
        <v>0</v>
      </c>
    </row>
    <row r="221" spans="1:9">
      <c r="A221" s="1" t="str">
        <f>IF(SUM(I221:$I$261)=0,"",A220+1)</f>
        <v/>
      </c>
      <c r="B221" s="1" t="str">
        <f>IF('1．構成メンバー名簿'!D233&lt;&gt;"",'1．構成メンバー名簿'!D233,"")</f>
        <v/>
      </c>
      <c r="C221" s="1" t="str">
        <f>IF('1．構成メンバー名簿'!E233&lt;&gt;"",'1．構成メンバー名簿'!E233,"")</f>
        <v/>
      </c>
      <c r="D221" s="1" t="str">
        <f>IF('1．構成メンバー名簿'!F233&lt;&gt;"",'1．構成メンバー名簿'!F233,"")</f>
        <v/>
      </c>
      <c r="E221" s="1" t="str">
        <f>IF('1．構成メンバー名簿'!T233=1,'1．構成メンバー名簿'!$M$21,IF('1．構成メンバー名簿'!T233=2,'1．構成メンバー名簿'!$N$21,""))</f>
        <v/>
      </c>
      <c r="F221" s="1" t="str">
        <f>IF(AND(I221&gt;0,SUM(I222:$I$261)=0),"←ここまで値でコピー","")</f>
        <v/>
      </c>
      <c r="I221" s="1">
        <f t="shared" si="3"/>
        <v>0</v>
      </c>
    </row>
    <row r="222" spans="1:9">
      <c r="A222" s="1" t="str">
        <f>IF(SUM(I222:$I$261)=0,"",A221+1)</f>
        <v/>
      </c>
      <c r="B222" s="1" t="str">
        <f>IF('1．構成メンバー名簿'!D234&lt;&gt;"",'1．構成メンバー名簿'!D234,"")</f>
        <v/>
      </c>
      <c r="C222" s="1" t="str">
        <f>IF('1．構成メンバー名簿'!E234&lt;&gt;"",'1．構成メンバー名簿'!E234,"")</f>
        <v/>
      </c>
      <c r="D222" s="1" t="str">
        <f>IF('1．構成メンバー名簿'!F234&lt;&gt;"",'1．構成メンバー名簿'!F234,"")</f>
        <v/>
      </c>
      <c r="E222" s="1" t="str">
        <f>IF('1．構成メンバー名簿'!T234=1,'1．構成メンバー名簿'!$M$21,IF('1．構成メンバー名簿'!T234=2,'1．構成メンバー名簿'!$N$21,""))</f>
        <v/>
      </c>
      <c r="F222" s="1" t="str">
        <f>IF(AND(I222&gt;0,SUM(I223:$I$261)=0),"←ここまで値でコピー","")</f>
        <v/>
      </c>
      <c r="I222" s="1">
        <f t="shared" si="3"/>
        <v>0</v>
      </c>
    </row>
    <row r="223" spans="1:9">
      <c r="A223" s="1" t="str">
        <f>IF(SUM(I223:$I$261)=0,"",A222+1)</f>
        <v/>
      </c>
      <c r="B223" s="1" t="str">
        <f>IF('1．構成メンバー名簿'!D235&lt;&gt;"",'1．構成メンバー名簿'!D235,"")</f>
        <v/>
      </c>
      <c r="C223" s="1" t="str">
        <f>IF('1．構成メンバー名簿'!E235&lt;&gt;"",'1．構成メンバー名簿'!E235,"")</f>
        <v/>
      </c>
      <c r="D223" s="1" t="str">
        <f>IF('1．構成メンバー名簿'!F235&lt;&gt;"",'1．構成メンバー名簿'!F235,"")</f>
        <v/>
      </c>
      <c r="E223" s="1" t="str">
        <f>IF('1．構成メンバー名簿'!T235=1,'1．構成メンバー名簿'!$M$21,IF('1．構成メンバー名簿'!T235=2,'1．構成メンバー名簿'!$N$21,""))</f>
        <v/>
      </c>
      <c r="F223" s="1" t="str">
        <f>IF(AND(I223&gt;0,SUM(I224:$I$261)=0),"←ここまで値でコピー","")</f>
        <v/>
      </c>
      <c r="I223" s="1">
        <f t="shared" si="3"/>
        <v>0</v>
      </c>
    </row>
    <row r="224" spans="1:9">
      <c r="A224" s="1" t="str">
        <f>IF(SUM(I224:$I$261)=0,"",A223+1)</f>
        <v/>
      </c>
      <c r="B224" s="1" t="str">
        <f>IF('1．構成メンバー名簿'!D236&lt;&gt;"",'1．構成メンバー名簿'!D236,"")</f>
        <v/>
      </c>
      <c r="C224" s="1" t="str">
        <f>IF('1．構成メンバー名簿'!E236&lt;&gt;"",'1．構成メンバー名簿'!E236,"")</f>
        <v/>
      </c>
      <c r="D224" s="1" t="str">
        <f>IF('1．構成メンバー名簿'!F236&lt;&gt;"",'1．構成メンバー名簿'!F236,"")</f>
        <v/>
      </c>
      <c r="E224" s="1" t="str">
        <f>IF('1．構成メンバー名簿'!T236=1,'1．構成メンバー名簿'!$M$21,IF('1．構成メンバー名簿'!T236=2,'1．構成メンバー名簿'!$N$21,""))</f>
        <v/>
      </c>
      <c r="F224" s="1" t="str">
        <f>IF(AND(I224&gt;0,SUM(I225:$I$261)=0),"←ここまで値でコピー","")</f>
        <v/>
      </c>
      <c r="I224" s="1">
        <f t="shared" si="3"/>
        <v>0</v>
      </c>
    </row>
    <row r="225" spans="1:9">
      <c r="A225" s="1" t="str">
        <f>IF(SUM(I225:$I$261)=0,"",A224+1)</f>
        <v/>
      </c>
      <c r="B225" s="1" t="str">
        <f>IF('1．構成メンバー名簿'!D237&lt;&gt;"",'1．構成メンバー名簿'!D237,"")</f>
        <v/>
      </c>
      <c r="C225" s="1" t="str">
        <f>IF('1．構成メンバー名簿'!E237&lt;&gt;"",'1．構成メンバー名簿'!E237,"")</f>
        <v/>
      </c>
      <c r="D225" s="1" t="str">
        <f>IF('1．構成メンバー名簿'!F237&lt;&gt;"",'1．構成メンバー名簿'!F237,"")</f>
        <v/>
      </c>
      <c r="E225" s="1" t="str">
        <f>IF('1．構成メンバー名簿'!T237=1,'1．構成メンバー名簿'!$M$21,IF('1．構成メンバー名簿'!T237=2,'1．構成メンバー名簿'!$N$21,""))</f>
        <v/>
      </c>
      <c r="F225" s="1" t="str">
        <f>IF(AND(I225&gt;0,SUM(I226:$I$261)=0),"←ここまで値でコピー","")</f>
        <v/>
      </c>
      <c r="I225" s="1">
        <f t="shared" si="3"/>
        <v>0</v>
      </c>
    </row>
    <row r="226" spans="1:9">
      <c r="A226" s="1" t="str">
        <f>IF(SUM(I226:$I$261)=0,"",A225+1)</f>
        <v/>
      </c>
      <c r="B226" s="1" t="str">
        <f>IF('1．構成メンバー名簿'!D238&lt;&gt;"",'1．構成メンバー名簿'!D238,"")</f>
        <v/>
      </c>
      <c r="C226" s="1" t="str">
        <f>IF('1．構成メンバー名簿'!E238&lt;&gt;"",'1．構成メンバー名簿'!E238,"")</f>
        <v/>
      </c>
      <c r="D226" s="1" t="str">
        <f>IF('1．構成メンバー名簿'!F238&lt;&gt;"",'1．構成メンバー名簿'!F238,"")</f>
        <v/>
      </c>
      <c r="E226" s="1" t="str">
        <f>IF('1．構成メンバー名簿'!T238=1,'1．構成メンバー名簿'!$M$21,IF('1．構成メンバー名簿'!T238=2,'1．構成メンバー名簿'!$N$21,""))</f>
        <v/>
      </c>
      <c r="F226" s="1" t="str">
        <f>IF(AND(I226&gt;0,SUM(I227:$I$261)=0),"←ここまで値でコピー","")</f>
        <v/>
      </c>
      <c r="I226" s="1">
        <f t="shared" si="3"/>
        <v>0</v>
      </c>
    </row>
    <row r="227" spans="1:9">
      <c r="A227" s="1" t="str">
        <f>IF(SUM(I227:$I$261)=0,"",A226+1)</f>
        <v/>
      </c>
      <c r="B227" s="1" t="str">
        <f>IF('1．構成メンバー名簿'!D239&lt;&gt;"",'1．構成メンバー名簿'!D239,"")</f>
        <v/>
      </c>
      <c r="C227" s="1" t="str">
        <f>IF('1．構成メンバー名簿'!E239&lt;&gt;"",'1．構成メンバー名簿'!E239,"")</f>
        <v/>
      </c>
      <c r="D227" s="1" t="str">
        <f>IF('1．構成メンバー名簿'!F239&lt;&gt;"",'1．構成メンバー名簿'!F239,"")</f>
        <v/>
      </c>
      <c r="E227" s="1" t="str">
        <f>IF('1．構成メンバー名簿'!T239=1,'1．構成メンバー名簿'!$M$21,IF('1．構成メンバー名簿'!T239=2,'1．構成メンバー名簿'!$N$21,""))</f>
        <v/>
      </c>
      <c r="F227" s="1" t="str">
        <f>IF(AND(I227&gt;0,SUM(I228:$I$261)=0),"←ここまで値でコピー","")</f>
        <v/>
      </c>
      <c r="I227" s="1">
        <f t="shared" si="3"/>
        <v>0</v>
      </c>
    </row>
    <row r="228" spans="1:9">
      <c r="A228" s="1" t="str">
        <f>IF(SUM(I228:$I$261)=0,"",A227+1)</f>
        <v/>
      </c>
      <c r="B228" s="1" t="str">
        <f>IF('1．構成メンバー名簿'!D240&lt;&gt;"",'1．構成メンバー名簿'!D240,"")</f>
        <v/>
      </c>
      <c r="C228" s="1" t="str">
        <f>IF('1．構成メンバー名簿'!E240&lt;&gt;"",'1．構成メンバー名簿'!E240,"")</f>
        <v/>
      </c>
      <c r="D228" s="1" t="str">
        <f>IF('1．構成メンバー名簿'!F240&lt;&gt;"",'1．構成メンバー名簿'!F240,"")</f>
        <v/>
      </c>
      <c r="E228" s="1" t="str">
        <f>IF('1．構成メンバー名簿'!T240=1,'1．構成メンバー名簿'!$M$21,IF('1．構成メンバー名簿'!T240=2,'1．構成メンバー名簿'!$N$21,""))</f>
        <v/>
      </c>
      <c r="F228" s="1" t="str">
        <f>IF(AND(I228&gt;0,SUM(I229:$I$261)=0),"←ここまで値でコピー","")</f>
        <v/>
      </c>
      <c r="I228" s="1">
        <f t="shared" si="3"/>
        <v>0</v>
      </c>
    </row>
    <row r="229" spans="1:9">
      <c r="A229" s="1" t="str">
        <f>IF(SUM(I229:$I$261)=0,"",A228+1)</f>
        <v/>
      </c>
      <c r="B229" s="1" t="str">
        <f>IF('1．構成メンバー名簿'!D241&lt;&gt;"",'1．構成メンバー名簿'!D241,"")</f>
        <v/>
      </c>
      <c r="C229" s="1" t="str">
        <f>IF('1．構成メンバー名簿'!E241&lt;&gt;"",'1．構成メンバー名簿'!E241,"")</f>
        <v/>
      </c>
      <c r="D229" s="1" t="str">
        <f>IF('1．構成メンバー名簿'!F241&lt;&gt;"",'1．構成メンバー名簿'!F241,"")</f>
        <v/>
      </c>
      <c r="E229" s="1" t="str">
        <f>IF('1．構成メンバー名簿'!T241=1,'1．構成メンバー名簿'!$M$21,IF('1．構成メンバー名簿'!T241=2,'1．構成メンバー名簿'!$N$21,""))</f>
        <v/>
      </c>
      <c r="F229" s="1" t="str">
        <f>IF(AND(I229&gt;0,SUM(I230:$I$261)=0),"←ここまで値でコピー","")</f>
        <v/>
      </c>
      <c r="I229" s="1">
        <f t="shared" si="3"/>
        <v>0</v>
      </c>
    </row>
    <row r="230" spans="1:9">
      <c r="A230" s="1" t="str">
        <f>IF(SUM(I230:$I$261)=0,"",A229+1)</f>
        <v/>
      </c>
      <c r="B230" s="1" t="str">
        <f>IF('1．構成メンバー名簿'!D242&lt;&gt;"",'1．構成メンバー名簿'!D242,"")</f>
        <v/>
      </c>
      <c r="C230" s="1" t="str">
        <f>IF('1．構成メンバー名簿'!E242&lt;&gt;"",'1．構成メンバー名簿'!E242,"")</f>
        <v/>
      </c>
      <c r="D230" s="1" t="str">
        <f>IF('1．構成メンバー名簿'!F242&lt;&gt;"",'1．構成メンバー名簿'!F242,"")</f>
        <v/>
      </c>
      <c r="E230" s="1" t="str">
        <f>IF('1．構成メンバー名簿'!T242=1,'1．構成メンバー名簿'!$M$21,IF('1．構成メンバー名簿'!T242=2,'1．構成メンバー名簿'!$N$21,""))</f>
        <v/>
      </c>
      <c r="F230" s="1" t="str">
        <f>IF(AND(I230&gt;0,SUM(I231:$I$261)=0),"←ここまで値でコピー","")</f>
        <v/>
      </c>
      <c r="I230" s="1">
        <f t="shared" si="3"/>
        <v>0</v>
      </c>
    </row>
    <row r="231" spans="1:9">
      <c r="A231" s="1" t="str">
        <f>IF(SUM(I231:$I$261)=0,"",A230+1)</f>
        <v/>
      </c>
      <c r="B231" s="1" t="str">
        <f>IF('1．構成メンバー名簿'!D243&lt;&gt;"",'1．構成メンバー名簿'!D243,"")</f>
        <v/>
      </c>
      <c r="C231" s="1" t="str">
        <f>IF('1．構成メンバー名簿'!E243&lt;&gt;"",'1．構成メンバー名簿'!E243,"")</f>
        <v/>
      </c>
      <c r="D231" s="1" t="str">
        <f>IF('1．構成メンバー名簿'!F243&lt;&gt;"",'1．構成メンバー名簿'!F243,"")</f>
        <v/>
      </c>
      <c r="E231" s="1" t="str">
        <f>IF('1．構成メンバー名簿'!T243=1,'1．構成メンバー名簿'!$M$21,IF('1．構成メンバー名簿'!T243=2,'1．構成メンバー名簿'!$N$21,""))</f>
        <v/>
      </c>
      <c r="F231" s="1" t="str">
        <f>IF(AND(I231&gt;0,SUM(I232:$I$261)=0),"←ここまで値でコピー","")</f>
        <v/>
      </c>
      <c r="I231" s="1">
        <f t="shared" si="3"/>
        <v>0</v>
      </c>
    </row>
    <row r="232" spans="1:9">
      <c r="A232" s="1" t="str">
        <f>IF(SUM(I232:$I$261)=0,"",A231+1)</f>
        <v/>
      </c>
      <c r="B232" s="1" t="str">
        <f>IF('1．構成メンバー名簿'!D244&lt;&gt;"",'1．構成メンバー名簿'!D244,"")</f>
        <v/>
      </c>
      <c r="C232" s="1" t="str">
        <f>IF('1．構成メンバー名簿'!E244&lt;&gt;"",'1．構成メンバー名簿'!E244,"")</f>
        <v/>
      </c>
      <c r="D232" s="1" t="str">
        <f>IF('1．構成メンバー名簿'!F244&lt;&gt;"",'1．構成メンバー名簿'!F244,"")</f>
        <v/>
      </c>
      <c r="E232" s="1" t="str">
        <f>IF('1．構成メンバー名簿'!T244=1,'1．構成メンバー名簿'!$M$21,IF('1．構成メンバー名簿'!T244=2,'1．構成メンバー名簿'!$N$21,""))</f>
        <v/>
      </c>
      <c r="F232" s="1" t="str">
        <f>IF(AND(I232&gt;0,SUM(I233:$I$261)=0),"←ここまで値でコピー","")</f>
        <v/>
      </c>
      <c r="I232" s="1">
        <f t="shared" si="3"/>
        <v>0</v>
      </c>
    </row>
    <row r="233" spans="1:9">
      <c r="A233" s="1" t="str">
        <f>IF(SUM(I233:$I$261)=0,"",A232+1)</f>
        <v/>
      </c>
      <c r="B233" s="1" t="str">
        <f>IF('1．構成メンバー名簿'!D245&lt;&gt;"",'1．構成メンバー名簿'!D245,"")</f>
        <v/>
      </c>
      <c r="C233" s="1" t="str">
        <f>IF('1．構成メンバー名簿'!E245&lt;&gt;"",'1．構成メンバー名簿'!E245,"")</f>
        <v/>
      </c>
      <c r="D233" s="1" t="str">
        <f>IF('1．構成メンバー名簿'!F245&lt;&gt;"",'1．構成メンバー名簿'!F245,"")</f>
        <v/>
      </c>
      <c r="E233" s="1" t="str">
        <f>IF('1．構成メンバー名簿'!T245=1,'1．構成メンバー名簿'!$M$21,IF('1．構成メンバー名簿'!T245=2,'1．構成メンバー名簿'!$N$21,""))</f>
        <v/>
      </c>
      <c r="F233" s="1" t="str">
        <f>IF(AND(I233&gt;0,SUM(I234:$I$261)=0),"←ここまで値でコピー","")</f>
        <v/>
      </c>
      <c r="I233" s="1">
        <f t="shared" si="3"/>
        <v>0</v>
      </c>
    </row>
    <row r="234" spans="1:9">
      <c r="A234" s="1" t="str">
        <f>IF(SUM(I234:$I$261)=0,"",A233+1)</f>
        <v/>
      </c>
      <c r="B234" s="1" t="str">
        <f>IF('1．構成メンバー名簿'!D246&lt;&gt;"",'1．構成メンバー名簿'!D246,"")</f>
        <v/>
      </c>
      <c r="C234" s="1" t="str">
        <f>IF('1．構成メンバー名簿'!E246&lt;&gt;"",'1．構成メンバー名簿'!E246,"")</f>
        <v/>
      </c>
      <c r="D234" s="1" t="str">
        <f>IF('1．構成メンバー名簿'!F246&lt;&gt;"",'1．構成メンバー名簿'!F246,"")</f>
        <v/>
      </c>
      <c r="E234" s="1" t="str">
        <f>IF('1．構成メンバー名簿'!T246=1,'1．構成メンバー名簿'!$M$21,IF('1．構成メンバー名簿'!T246=2,'1．構成メンバー名簿'!$N$21,""))</f>
        <v/>
      </c>
      <c r="F234" s="1" t="str">
        <f>IF(AND(I234&gt;0,SUM(I235:$I$261)=0),"←ここまで値でコピー","")</f>
        <v/>
      </c>
      <c r="I234" s="1">
        <f t="shared" si="3"/>
        <v>0</v>
      </c>
    </row>
    <row r="235" spans="1:9">
      <c r="A235" s="1" t="str">
        <f>IF(SUM(I235:$I$261)=0,"",A234+1)</f>
        <v/>
      </c>
      <c r="B235" s="1" t="str">
        <f>IF('1．構成メンバー名簿'!D247&lt;&gt;"",'1．構成メンバー名簿'!D247,"")</f>
        <v/>
      </c>
      <c r="C235" s="1" t="str">
        <f>IF('1．構成メンバー名簿'!E247&lt;&gt;"",'1．構成メンバー名簿'!E247,"")</f>
        <v/>
      </c>
      <c r="D235" s="1" t="str">
        <f>IF('1．構成メンバー名簿'!F247&lt;&gt;"",'1．構成メンバー名簿'!F247,"")</f>
        <v/>
      </c>
      <c r="E235" s="1" t="str">
        <f>IF('1．構成メンバー名簿'!T247=1,'1．構成メンバー名簿'!$M$21,IF('1．構成メンバー名簿'!T247=2,'1．構成メンバー名簿'!$N$21,""))</f>
        <v/>
      </c>
      <c r="F235" s="1" t="str">
        <f>IF(AND(I235&gt;0,SUM(I236:$I$261)=0),"←ここまで値でコピー","")</f>
        <v/>
      </c>
      <c r="I235" s="1">
        <f t="shared" si="3"/>
        <v>0</v>
      </c>
    </row>
    <row r="236" spans="1:9">
      <c r="A236" s="1" t="str">
        <f>IF(SUM(I236:$I$261)=0,"",A235+1)</f>
        <v/>
      </c>
      <c r="B236" s="1" t="str">
        <f>IF('1．構成メンバー名簿'!D248&lt;&gt;"",'1．構成メンバー名簿'!D248,"")</f>
        <v/>
      </c>
      <c r="C236" s="1" t="str">
        <f>IF('1．構成メンバー名簿'!E248&lt;&gt;"",'1．構成メンバー名簿'!E248,"")</f>
        <v/>
      </c>
      <c r="D236" s="1" t="str">
        <f>IF('1．構成メンバー名簿'!F248&lt;&gt;"",'1．構成メンバー名簿'!F248,"")</f>
        <v/>
      </c>
      <c r="E236" s="1" t="str">
        <f>IF('1．構成メンバー名簿'!T248=1,'1．構成メンバー名簿'!$M$21,IF('1．構成メンバー名簿'!T248=2,'1．構成メンバー名簿'!$N$21,""))</f>
        <v/>
      </c>
      <c r="F236" s="1" t="str">
        <f>IF(AND(I236&gt;0,SUM(I237:$I$261)=0),"←ここまで値でコピー","")</f>
        <v/>
      </c>
      <c r="I236" s="1">
        <f t="shared" si="3"/>
        <v>0</v>
      </c>
    </row>
    <row r="237" spans="1:9">
      <c r="A237" s="1" t="str">
        <f>IF(SUM(I237:$I$261)=0,"",A236+1)</f>
        <v/>
      </c>
      <c r="B237" s="1" t="str">
        <f>IF('1．構成メンバー名簿'!D249&lt;&gt;"",'1．構成メンバー名簿'!D249,"")</f>
        <v/>
      </c>
      <c r="C237" s="1" t="str">
        <f>IF('1．構成メンバー名簿'!E249&lt;&gt;"",'1．構成メンバー名簿'!E249,"")</f>
        <v/>
      </c>
      <c r="D237" s="1" t="str">
        <f>IF('1．構成メンバー名簿'!F249&lt;&gt;"",'1．構成メンバー名簿'!F249,"")</f>
        <v/>
      </c>
      <c r="E237" s="1" t="str">
        <f>IF('1．構成メンバー名簿'!T249=1,'1．構成メンバー名簿'!$M$21,IF('1．構成メンバー名簿'!T249=2,'1．構成メンバー名簿'!$N$21,""))</f>
        <v/>
      </c>
      <c r="F237" s="1" t="str">
        <f>IF(AND(I237&gt;0,SUM(I238:$I$261)=0),"←ここまで値でコピー","")</f>
        <v/>
      </c>
      <c r="I237" s="1">
        <f t="shared" si="3"/>
        <v>0</v>
      </c>
    </row>
    <row r="238" spans="1:9">
      <c r="A238" s="1" t="str">
        <f>IF(SUM(I238:$I$261)=0,"",A237+1)</f>
        <v/>
      </c>
      <c r="B238" s="1" t="str">
        <f>IF('1．構成メンバー名簿'!D250&lt;&gt;"",'1．構成メンバー名簿'!D250,"")</f>
        <v/>
      </c>
      <c r="C238" s="1" t="str">
        <f>IF('1．構成メンバー名簿'!E250&lt;&gt;"",'1．構成メンバー名簿'!E250,"")</f>
        <v/>
      </c>
      <c r="D238" s="1" t="str">
        <f>IF('1．構成メンバー名簿'!F250&lt;&gt;"",'1．構成メンバー名簿'!F250,"")</f>
        <v/>
      </c>
      <c r="E238" s="1" t="str">
        <f>IF('1．構成メンバー名簿'!T250=1,'1．構成メンバー名簿'!$M$21,IF('1．構成メンバー名簿'!T250=2,'1．構成メンバー名簿'!$N$21,""))</f>
        <v/>
      </c>
      <c r="F238" s="1" t="str">
        <f>IF(AND(I238&gt;0,SUM(I239:$I$261)=0),"←ここまで値でコピー","")</f>
        <v/>
      </c>
      <c r="I238" s="1">
        <f t="shared" si="3"/>
        <v>0</v>
      </c>
    </row>
    <row r="239" spans="1:9">
      <c r="A239" s="1" t="str">
        <f>IF(SUM(I239:$I$261)=0,"",A238+1)</f>
        <v/>
      </c>
      <c r="B239" s="1" t="str">
        <f>IF('1．構成メンバー名簿'!D251&lt;&gt;"",'1．構成メンバー名簿'!D251,"")</f>
        <v/>
      </c>
      <c r="C239" s="1" t="str">
        <f>IF('1．構成メンバー名簿'!E251&lt;&gt;"",'1．構成メンバー名簿'!E251,"")</f>
        <v/>
      </c>
      <c r="D239" s="1" t="str">
        <f>IF('1．構成メンバー名簿'!F251&lt;&gt;"",'1．構成メンバー名簿'!F251,"")</f>
        <v/>
      </c>
      <c r="E239" s="1" t="str">
        <f>IF('1．構成メンバー名簿'!T251=1,'1．構成メンバー名簿'!$M$21,IF('1．構成メンバー名簿'!T251=2,'1．構成メンバー名簿'!$N$21,""))</f>
        <v/>
      </c>
      <c r="F239" s="1" t="str">
        <f>IF(AND(I239&gt;0,SUM(I240:$I$261)=0),"←ここまで値でコピー","")</f>
        <v/>
      </c>
      <c r="I239" s="1">
        <f t="shared" si="3"/>
        <v>0</v>
      </c>
    </row>
    <row r="240" spans="1:9">
      <c r="A240" s="1" t="str">
        <f>IF(SUM(I240:$I$261)=0,"",A239+1)</f>
        <v/>
      </c>
      <c r="B240" s="1" t="str">
        <f>IF('1．構成メンバー名簿'!D252&lt;&gt;"",'1．構成メンバー名簿'!D252,"")</f>
        <v/>
      </c>
      <c r="C240" s="1" t="str">
        <f>IF('1．構成メンバー名簿'!E252&lt;&gt;"",'1．構成メンバー名簿'!E252,"")</f>
        <v/>
      </c>
      <c r="D240" s="1" t="str">
        <f>IF('1．構成メンバー名簿'!F252&lt;&gt;"",'1．構成メンバー名簿'!F252,"")</f>
        <v/>
      </c>
      <c r="E240" s="1" t="str">
        <f>IF('1．構成メンバー名簿'!T252=1,'1．構成メンバー名簿'!$M$21,IF('1．構成メンバー名簿'!T252=2,'1．構成メンバー名簿'!$N$21,""))</f>
        <v/>
      </c>
      <c r="F240" s="1" t="str">
        <f>IF(AND(I240&gt;0,SUM(I241:$I$261)=0),"←ここまで値でコピー","")</f>
        <v/>
      </c>
      <c r="I240" s="1">
        <f t="shared" si="3"/>
        <v>0</v>
      </c>
    </row>
    <row r="241" spans="1:9">
      <c r="A241" s="1" t="str">
        <f>IF(SUM(I241:$I$261)=0,"",A240+1)</f>
        <v/>
      </c>
      <c r="B241" s="1" t="str">
        <f>IF('1．構成メンバー名簿'!D253&lt;&gt;"",'1．構成メンバー名簿'!D253,"")</f>
        <v/>
      </c>
      <c r="C241" s="1" t="str">
        <f>IF('1．構成メンバー名簿'!E253&lt;&gt;"",'1．構成メンバー名簿'!E253,"")</f>
        <v/>
      </c>
      <c r="D241" s="1" t="str">
        <f>IF('1．構成メンバー名簿'!F253&lt;&gt;"",'1．構成メンバー名簿'!F253,"")</f>
        <v/>
      </c>
      <c r="E241" s="1" t="str">
        <f>IF('1．構成メンバー名簿'!T253=1,'1．構成メンバー名簿'!$M$21,IF('1．構成メンバー名簿'!T253=2,'1．構成メンバー名簿'!$N$21,""))</f>
        <v/>
      </c>
      <c r="F241" s="1" t="str">
        <f>IF(AND(I241&gt;0,SUM(I242:$I$261)=0),"←ここまで値でコピー","")</f>
        <v/>
      </c>
      <c r="I241" s="1">
        <f t="shared" si="3"/>
        <v>0</v>
      </c>
    </row>
    <row r="242" spans="1:9">
      <c r="A242" s="1" t="str">
        <f>IF(SUM(I242:$I$261)=0,"",A241+1)</f>
        <v/>
      </c>
      <c r="B242" s="1" t="str">
        <f>IF('1．構成メンバー名簿'!D254&lt;&gt;"",'1．構成メンバー名簿'!D254,"")</f>
        <v/>
      </c>
      <c r="C242" s="1" t="str">
        <f>IF('1．構成メンバー名簿'!E254&lt;&gt;"",'1．構成メンバー名簿'!E254,"")</f>
        <v/>
      </c>
      <c r="D242" s="1" t="str">
        <f>IF('1．構成メンバー名簿'!F254&lt;&gt;"",'1．構成メンバー名簿'!F254,"")</f>
        <v/>
      </c>
      <c r="E242" s="1" t="str">
        <f>IF('1．構成メンバー名簿'!T254=1,'1．構成メンバー名簿'!$M$21,IF('1．構成メンバー名簿'!T254=2,'1．構成メンバー名簿'!$N$21,""))</f>
        <v/>
      </c>
      <c r="F242" s="1" t="str">
        <f>IF(AND(I242&gt;0,SUM(I243:$I$261)=0),"←ここまで値でコピー","")</f>
        <v/>
      </c>
      <c r="I242" s="1">
        <f t="shared" si="3"/>
        <v>0</v>
      </c>
    </row>
    <row r="243" spans="1:9">
      <c r="A243" s="1" t="str">
        <f>IF(SUM(I243:$I$261)=0,"",A242+1)</f>
        <v/>
      </c>
      <c r="B243" s="1" t="str">
        <f>IF('1．構成メンバー名簿'!D255&lt;&gt;"",'1．構成メンバー名簿'!D255,"")</f>
        <v/>
      </c>
      <c r="C243" s="1" t="str">
        <f>IF('1．構成メンバー名簿'!E255&lt;&gt;"",'1．構成メンバー名簿'!E255,"")</f>
        <v/>
      </c>
      <c r="D243" s="1" t="str">
        <f>IF('1．構成メンバー名簿'!F255&lt;&gt;"",'1．構成メンバー名簿'!F255,"")</f>
        <v/>
      </c>
      <c r="E243" s="1" t="str">
        <f>IF('1．構成メンバー名簿'!T255=1,'1．構成メンバー名簿'!$M$21,IF('1．構成メンバー名簿'!T255=2,'1．構成メンバー名簿'!$N$21,""))</f>
        <v/>
      </c>
      <c r="F243" s="1" t="str">
        <f>IF(AND(I243&gt;0,SUM(I244:$I$261)=0),"←ここまで値でコピー","")</f>
        <v/>
      </c>
      <c r="I243" s="1">
        <f t="shared" si="3"/>
        <v>0</v>
      </c>
    </row>
    <row r="244" spans="1:9">
      <c r="A244" s="1" t="str">
        <f>IF(SUM(I244:$I$261)=0,"",A243+1)</f>
        <v/>
      </c>
      <c r="B244" s="1" t="str">
        <f>IF('1．構成メンバー名簿'!D256&lt;&gt;"",'1．構成メンバー名簿'!D256,"")</f>
        <v/>
      </c>
      <c r="C244" s="1" t="str">
        <f>IF('1．構成メンバー名簿'!E256&lt;&gt;"",'1．構成メンバー名簿'!E256,"")</f>
        <v/>
      </c>
      <c r="D244" s="1" t="str">
        <f>IF('1．構成メンバー名簿'!F256&lt;&gt;"",'1．構成メンバー名簿'!F256,"")</f>
        <v/>
      </c>
      <c r="E244" s="1" t="str">
        <f>IF('1．構成メンバー名簿'!T256=1,'1．構成メンバー名簿'!$M$21,IF('1．構成メンバー名簿'!T256=2,'1．構成メンバー名簿'!$N$21,""))</f>
        <v/>
      </c>
      <c r="F244" s="1" t="str">
        <f>IF(AND(I244&gt;0,SUM(I245:$I$261)=0),"←ここまで値でコピー","")</f>
        <v/>
      </c>
      <c r="I244" s="1">
        <f t="shared" si="3"/>
        <v>0</v>
      </c>
    </row>
    <row r="245" spans="1:9">
      <c r="A245" s="1" t="str">
        <f>IF(SUM(I245:$I$261)=0,"",A244+1)</f>
        <v/>
      </c>
      <c r="B245" s="1" t="str">
        <f>IF('1．構成メンバー名簿'!D257&lt;&gt;"",'1．構成メンバー名簿'!D257,"")</f>
        <v/>
      </c>
      <c r="C245" s="1" t="str">
        <f>IF('1．構成メンバー名簿'!E257&lt;&gt;"",'1．構成メンバー名簿'!E257,"")</f>
        <v/>
      </c>
      <c r="D245" s="1" t="str">
        <f>IF('1．構成メンバー名簿'!F257&lt;&gt;"",'1．構成メンバー名簿'!F257,"")</f>
        <v/>
      </c>
      <c r="E245" s="1" t="str">
        <f>IF('1．構成メンバー名簿'!T257=1,'1．構成メンバー名簿'!$M$21,IF('1．構成メンバー名簿'!T257=2,'1．構成メンバー名簿'!$N$21,""))</f>
        <v/>
      </c>
      <c r="F245" s="1" t="str">
        <f>IF(AND(I245&gt;0,SUM(I246:$I$261)=0),"←ここまで値でコピー","")</f>
        <v/>
      </c>
      <c r="I245" s="1">
        <f t="shared" si="3"/>
        <v>0</v>
      </c>
    </row>
    <row r="246" spans="1:9">
      <c r="A246" s="1" t="str">
        <f>IF(SUM(I246:$I$261)=0,"",A245+1)</f>
        <v/>
      </c>
      <c r="B246" s="1" t="str">
        <f>IF('1．構成メンバー名簿'!D258&lt;&gt;"",'1．構成メンバー名簿'!D258,"")</f>
        <v/>
      </c>
      <c r="C246" s="1" t="str">
        <f>IF('1．構成メンバー名簿'!E258&lt;&gt;"",'1．構成メンバー名簿'!E258,"")</f>
        <v/>
      </c>
      <c r="D246" s="1" t="str">
        <f>IF('1．構成メンバー名簿'!F258&lt;&gt;"",'1．構成メンバー名簿'!F258,"")</f>
        <v/>
      </c>
      <c r="E246" s="1" t="str">
        <f>IF('1．構成メンバー名簿'!T258=1,'1．構成メンバー名簿'!$M$21,IF('1．構成メンバー名簿'!T258=2,'1．構成メンバー名簿'!$N$21,""))</f>
        <v/>
      </c>
      <c r="F246" s="1" t="str">
        <f>IF(AND(I246&gt;0,SUM(I247:$I$261)=0),"←ここまで値でコピー","")</f>
        <v/>
      </c>
      <c r="I246" s="1">
        <f t="shared" si="3"/>
        <v>0</v>
      </c>
    </row>
    <row r="247" spans="1:9">
      <c r="A247" s="1" t="str">
        <f>IF(SUM(I247:$I$261)=0,"",A246+1)</f>
        <v/>
      </c>
      <c r="B247" s="1" t="str">
        <f>IF('1．構成メンバー名簿'!D259&lt;&gt;"",'1．構成メンバー名簿'!D259,"")</f>
        <v/>
      </c>
      <c r="C247" s="1" t="str">
        <f>IF('1．構成メンバー名簿'!E259&lt;&gt;"",'1．構成メンバー名簿'!E259,"")</f>
        <v/>
      </c>
      <c r="D247" s="1" t="str">
        <f>IF('1．構成メンバー名簿'!F259&lt;&gt;"",'1．構成メンバー名簿'!F259,"")</f>
        <v/>
      </c>
      <c r="E247" s="1" t="str">
        <f>IF('1．構成メンバー名簿'!T259=1,'1．構成メンバー名簿'!$M$21,IF('1．構成メンバー名簿'!T259=2,'1．構成メンバー名簿'!$N$21,""))</f>
        <v/>
      </c>
      <c r="F247" s="1" t="str">
        <f>IF(AND(I247&gt;0,SUM(I248:$I$261)=0),"←ここまで値でコピー","")</f>
        <v/>
      </c>
      <c r="I247" s="1">
        <f t="shared" si="3"/>
        <v>0</v>
      </c>
    </row>
    <row r="248" spans="1:9">
      <c r="A248" s="1" t="str">
        <f>IF(SUM(I248:$I$261)=0,"",A247+1)</f>
        <v/>
      </c>
      <c r="B248" s="1" t="str">
        <f>IF('1．構成メンバー名簿'!D260&lt;&gt;"",'1．構成メンバー名簿'!D260,"")</f>
        <v/>
      </c>
      <c r="C248" s="1" t="str">
        <f>IF('1．構成メンバー名簿'!E260&lt;&gt;"",'1．構成メンバー名簿'!E260,"")</f>
        <v/>
      </c>
      <c r="D248" s="1" t="str">
        <f>IF('1．構成メンバー名簿'!F260&lt;&gt;"",'1．構成メンバー名簿'!F260,"")</f>
        <v/>
      </c>
      <c r="E248" s="1" t="str">
        <f>IF('1．構成メンバー名簿'!T260=1,'1．構成メンバー名簿'!$M$21,IF('1．構成メンバー名簿'!T260=2,'1．構成メンバー名簿'!$N$21,""))</f>
        <v/>
      </c>
      <c r="F248" s="1" t="str">
        <f>IF(AND(I248&gt;0,SUM(I249:$I$261)=0),"←ここまで値でコピー","")</f>
        <v/>
      </c>
      <c r="I248" s="1">
        <f t="shared" si="3"/>
        <v>0</v>
      </c>
    </row>
    <row r="249" spans="1:9">
      <c r="A249" s="1" t="str">
        <f>IF(SUM(I249:$I$261)=0,"",A248+1)</f>
        <v/>
      </c>
      <c r="B249" s="1" t="str">
        <f>IF('1．構成メンバー名簿'!D261&lt;&gt;"",'1．構成メンバー名簿'!D261,"")</f>
        <v/>
      </c>
      <c r="C249" s="1" t="str">
        <f>IF('1．構成メンバー名簿'!E261&lt;&gt;"",'1．構成メンバー名簿'!E261,"")</f>
        <v/>
      </c>
      <c r="D249" s="1" t="str">
        <f>IF('1．構成メンバー名簿'!F261&lt;&gt;"",'1．構成メンバー名簿'!F261,"")</f>
        <v/>
      </c>
      <c r="E249" s="1" t="str">
        <f>IF('1．構成メンバー名簿'!T261=1,'1．構成メンバー名簿'!$M$21,IF('1．構成メンバー名簿'!T261=2,'1．構成メンバー名簿'!$N$21,""))</f>
        <v/>
      </c>
      <c r="F249" s="1" t="str">
        <f>IF(AND(I249&gt;0,SUM(I250:$I$261)=0),"←ここまで値でコピー","")</f>
        <v/>
      </c>
      <c r="I249" s="1">
        <f t="shared" si="3"/>
        <v>0</v>
      </c>
    </row>
    <row r="250" spans="1:9">
      <c r="A250" s="1" t="str">
        <f>IF(SUM(I250:$I$261)=0,"",A249+1)</f>
        <v/>
      </c>
      <c r="B250" s="1" t="str">
        <f>IF('1．構成メンバー名簿'!D262&lt;&gt;"",'1．構成メンバー名簿'!D262,"")</f>
        <v/>
      </c>
      <c r="C250" s="1" t="str">
        <f>IF('1．構成メンバー名簿'!E262&lt;&gt;"",'1．構成メンバー名簿'!E262,"")</f>
        <v/>
      </c>
      <c r="D250" s="1" t="str">
        <f>IF('1．構成メンバー名簿'!F262&lt;&gt;"",'1．構成メンバー名簿'!F262,"")</f>
        <v/>
      </c>
      <c r="E250" s="1" t="str">
        <f>IF('1．構成メンバー名簿'!T262=1,'1．構成メンバー名簿'!$M$21,IF('1．構成メンバー名簿'!T262=2,'1．構成メンバー名簿'!$N$21,""))</f>
        <v/>
      </c>
      <c r="F250" s="1" t="str">
        <f>IF(AND(I250&gt;0,SUM(I251:$I$261)=0),"←ここまで値でコピー","")</f>
        <v/>
      </c>
      <c r="I250" s="1">
        <f t="shared" si="3"/>
        <v>0</v>
      </c>
    </row>
    <row r="251" spans="1:9">
      <c r="A251" s="1" t="str">
        <f>IF(SUM(I251:$I$261)=0,"",A250+1)</f>
        <v/>
      </c>
      <c r="B251" s="1" t="str">
        <f>IF('1．構成メンバー名簿'!D263&lt;&gt;"",'1．構成メンバー名簿'!D263,"")</f>
        <v/>
      </c>
      <c r="C251" s="1" t="str">
        <f>IF('1．構成メンバー名簿'!E263&lt;&gt;"",'1．構成メンバー名簿'!E263,"")</f>
        <v/>
      </c>
      <c r="D251" s="1" t="str">
        <f>IF('1．構成メンバー名簿'!F263&lt;&gt;"",'1．構成メンバー名簿'!F263,"")</f>
        <v/>
      </c>
      <c r="E251" s="1" t="str">
        <f>IF('1．構成メンバー名簿'!T263=1,'1．構成メンバー名簿'!$M$21,IF('1．構成メンバー名簿'!T263=2,'1．構成メンバー名簿'!$N$21,""))</f>
        <v/>
      </c>
      <c r="F251" s="1" t="str">
        <f>IF(AND(I251&gt;0,SUM(I252:$I$261)=0),"←ここまで値でコピー","")</f>
        <v/>
      </c>
      <c r="I251" s="1">
        <f t="shared" si="3"/>
        <v>0</v>
      </c>
    </row>
    <row r="252" spans="1:9">
      <c r="A252" s="1" t="str">
        <f>IF(SUM(I252:$I$261)=0,"",A251+1)</f>
        <v/>
      </c>
      <c r="B252" s="1" t="str">
        <f>IF('1．構成メンバー名簿'!D264&lt;&gt;"",'1．構成メンバー名簿'!D264,"")</f>
        <v/>
      </c>
      <c r="C252" s="1" t="str">
        <f>IF('1．構成メンバー名簿'!E264&lt;&gt;"",'1．構成メンバー名簿'!E264,"")</f>
        <v/>
      </c>
      <c r="D252" s="1" t="str">
        <f>IF('1．構成メンバー名簿'!F264&lt;&gt;"",'1．構成メンバー名簿'!F264,"")</f>
        <v/>
      </c>
      <c r="E252" s="1" t="str">
        <f>IF('1．構成メンバー名簿'!T264=1,'1．構成メンバー名簿'!$M$21,IF('1．構成メンバー名簿'!T264=2,'1．構成メンバー名簿'!$N$21,""))</f>
        <v/>
      </c>
      <c r="F252" s="1" t="str">
        <f>IF(AND(I252&gt;0,SUM(I253:$I$261)=0),"←ここまで値でコピー","")</f>
        <v/>
      </c>
      <c r="I252" s="1">
        <f t="shared" si="3"/>
        <v>0</v>
      </c>
    </row>
    <row r="253" spans="1:9">
      <c r="A253" s="1" t="str">
        <f>IF(SUM(I253:$I$261)=0,"",A252+1)</f>
        <v/>
      </c>
      <c r="B253" s="1" t="str">
        <f>IF('1．構成メンバー名簿'!D265&lt;&gt;"",'1．構成メンバー名簿'!D265,"")</f>
        <v/>
      </c>
      <c r="C253" s="1" t="str">
        <f>IF('1．構成メンバー名簿'!E265&lt;&gt;"",'1．構成メンバー名簿'!E265,"")</f>
        <v/>
      </c>
      <c r="D253" s="1" t="str">
        <f>IF('1．構成メンバー名簿'!F265&lt;&gt;"",'1．構成メンバー名簿'!F265,"")</f>
        <v/>
      </c>
      <c r="E253" s="1" t="str">
        <f>IF('1．構成メンバー名簿'!T265=1,'1．構成メンバー名簿'!$M$21,IF('1．構成メンバー名簿'!T265=2,'1．構成メンバー名簿'!$N$21,""))</f>
        <v/>
      </c>
      <c r="F253" s="1" t="str">
        <f>IF(AND(I253&gt;0,SUM(I254:$I$261)=0),"←ここまで値でコピー","")</f>
        <v/>
      </c>
      <c r="I253" s="1">
        <f t="shared" si="3"/>
        <v>0</v>
      </c>
    </row>
    <row r="254" spans="1:9">
      <c r="A254" s="1" t="str">
        <f>IF(SUM(I254:$I$261)=0,"",A253+1)</f>
        <v/>
      </c>
      <c r="B254" s="1" t="str">
        <f>IF('1．構成メンバー名簿'!D266&lt;&gt;"",'1．構成メンバー名簿'!D266,"")</f>
        <v/>
      </c>
      <c r="C254" s="1" t="str">
        <f>IF('1．構成メンバー名簿'!E266&lt;&gt;"",'1．構成メンバー名簿'!E266,"")</f>
        <v/>
      </c>
      <c r="D254" s="1" t="str">
        <f>IF('1．構成メンバー名簿'!F266&lt;&gt;"",'1．構成メンバー名簿'!F266,"")</f>
        <v/>
      </c>
      <c r="E254" s="1" t="str">
        <f>IF('1．構成メンバー名簿'!T266=1,'1．構成メンバー名簿'!$M$21,IF('1．構成メンバー名簿'!T266=2,'1．構成メンバー名簿'!$N$21,""))</f>
        <v/>
      </c>
      <c r="F254" s="1" t="str">
        <f>IF(AND(I254&gt;0,SUM(I255:$I$261)=0),"←ここまで値でコピー","")</f>
        <v/>
      </c>
      <c r="I254" s="1">
        <f t="shared" si="3"/>
        <v>0</v>
      </c>
    </row>
    <row r="255" spans="1:9">
      <c r="A255" s="1" t="str">
        <f>IF(SUM(I255:$I$261)=0,"",A254+1)</f>
        <v/>
      </c>
      <c r="B255" s="1" t="str">
        <f>IF('1．構成メンバー名簿'!D267&lt;&gt;"",'1．構成メンバー名簿'!D267,"")</f>
        <v/>
      </c>
      <c r="C255" s="1" t="str">
        <f>IF('1．構成メンバー名簿'!E267&lt;&gt;"",'1．構成メンバー名簿'!E267,"")</f>
        <v/>
      </c>
      <c r="D255" s="1" t="str">
        <f>IF('1．構成メンバー名簿'!F267&lt;&gt;"",'1．構成メンバー名簿'!F267,"")</f>
        <v/>
      </c>
      <c r="E255" s="1" t="str">
        <f>IF('1．構成メンバー名簿'!T267=1,'1．構成メンバー名簿'!$M$21,IF('1．構成メンバー名簿'!T267=2,'1．構成メンバー名簿'!$N$21,""))</f>
        <v/>
      </c>
      <c r="F255" s="1" t="str">
        <f>IF(AND(I255&gt;0,SUM(I256:$I$261)=0),"←ここまで値でコピー","")</f>
        <v/>
      </c>
      <c r="I255" s="1">
        <f t="shared" si="3"/>
        <v>0</v>
      </c>
    </row>
    <row r="256" spans="1:9">
      <c r="A256" s="1" t="str">
        <f>IF(SUM(I256:$I$261)=0,"",A255+1)</f>
        <v/>
      </c>
      <c r="B256" s="1" t="str">
        <f>IF('1．構成メンバー名簿'!D268&lt;&gt;"",'1．構成メンバー名簿'!D268,"")</f>
        <v/>
      </c>
      <c r="C256" s="1" t="str">
        <f>IF('1．構成メンバー名簿'!E268&lt;&gt;"",'1．構成メンバー名簿'!E268,"")</f>
        <v/>
      </c>
      <c r="D256" s="1" t="str">
        <f>IF('1．構成メンバー名簿'!F268&lt;&gt;"",'1．構成メンバー名簿'!F268,"")</f>
        <v/>
      </c>
      <c r="E256" s="1" t="str">
        <f>IF('1．構成メンバー名簿'!T268=1,'1．構成メンバー名簿'!$M$21,IF('1．構成メンバー名簿'!T268=2,'1．構成メンバー名簿'!$N$21,""))</f>
        <v/>
      </c>
      <c r="F256" s="1" t="str">
        <f>IF(AND(I256&gt;0,SUM(I257:$I$261)=0),"←ここまで値でコピー","")</f>
        <v/>
      </c>
      <c r="I256" s="1">
        <f t="shared" si="3"/>
        <v>0</v>
      </c>
    </row>
    <row r="257" spans="1:9">
      <c r="A257" s="1" t="str">
        <f>IF(SUM(I257:$I$261)=0,"",A256+1)</f>
        <v/>
      </c>
      <c r="B257" s="1" t="str">
        <f>IF('1．構成メンバー名簿'!D269&lt;&gt;"",'1．構成メンバー名簿'!D269,"")</f>
        <v/>
      </c>
      <c r="C257" s="1" t="str">
        <f>IF('1．構成メンバー名簿'!E269&lt;&gt;"",'1．構成メンバー名簿'!E269,"")</f>
        <v/>
      </c>
      <c r="D257" s="1" t="str">
        <f>IF('1．構成メンバー名簿'!F269&lt;&gt;"",'1．構成メンバー名簿'!F269,"")</f>
        <v/>
      </c>
      <c r="E257" s="1" t="str">
        <f>IF('1．構成メンバー名簿'!T269=1,'1．構成メンバー名簿'!$M$21,IF('1．構成メンバー名簿'!T269=2,'1．構成メンバー名簿'!$N$21,""))</f>
        <v/>
      </c>
      <c r="F257" s="1" t="str">
        <f>IF(AND(I257&gt;0,SUM(I258:$I$261)=0),"←ここまで値でコピー","")</f>
        <v/>
      </c>
      <c r="I257" s="1">
        <f t="shared" si="3"/>
        <v>0</v>
      </c>
    </row>
    <row r="258" spans="1:9">
      <c r="A258" s="1" t="str">
        <f>IF(SUM(I258:$I$261)=0,"",A257+1)</f>
        <v/>
      </c>
      <c r="B258" s="1" t="str">
        <f>IF('1．構成メンバー名簿'!D270&lt;&gt;"",'1．構成メンバー名簿'!D270,"")</f>
        <v/>
      </c>
      <c r="C258" s="1" t="str">
        <f>IF('1．構成メンバー名簿'!E270&lt;&gt;"",'1．構成メンバー名簿'!E270,"")</f>
        <v/>
      </c>
      <c r="D258" s="1" t="str">
        <f>IF('1．構成メンバー名簿'!F270&lt;&gt;"",'1．構成メンバー名簿'!F270,"")</f>
        <v/>
      </c>
      <c r="E258" s="1" t="str">
        <f>IF('1．構成メンバー名簿'!T270=1,'1．構成メンバー名簿'!$M$21,IF('1．構成メンバー名簿'!T270=2,'1．構成メンバー名簿'!$N$21,""))</f>
        <v/>
      </c>
      <c r="F258" s="1" t="str">
        <f>IF(AND(I258&gt;0,SUM(I259:$I$261)=0),"←ここまで値でコピー","")</f>
        <v/>
      </c>
      <c r="I258" s="1">
        <f t="shared" si="3"/>
        <v>0</v>
      </c>
    </row>
    <row r="259" spans="1:9">
      <c r="A259" s="1" t="str">
        <f>IF(SUM(I259:$I$261)=0,"",A258+1)</f>
        <v/>
      </c>
      <c r="B259" s="1" t="str">
        <f>IF('1．構成メンバー名簿'!D271&lt;&gt;"",'1．構成メンバー名簿'!D271,"")</f>
        <v/>
      </c>
      <c r="C259" s="1" t="str">
        <f>IF('1．構成メンバー名簿'!E271&lt;&gt;"",'1．構成メンバー名簿'!E271,"")</f>
        <v/>
      </c>
      <c r="D259" s="1" t="str">
        <f>IF('1．構成メンバー名簿'!F271&lt;&gt;"",'1．構成メンバー名簿'!F271,"")</f>
        <v/>
      </c>
      <c r="E259" s="1" t="str">
        <f>IF('1．構成メンバー名簿'!T271=1,'1．構成メンバー名簿'!$M$21,IF('1．構成メンバー名簿'!T271=2,'1．構成メンバー名簿'!$N$21,""))</f>
        <v/>
      </c>
      <c r="F259" s="1" t="str">
        <f>IF(AND(I259&gt;0,SUM(I260:$I$261)=0),"←ここまで値でコピー","")</f>
        <v/>
      </c>
      <c r="I259" s="1">
        <f t="shared" si="3"/>
        <v>0</v>
      </c>
    </row>
    <row r="260" spans="1:9">
      <c r="A260" s="1" t="str">
        <f>IF(SUM(I260:$I$261)=0,"",A259+1)</f>
        <v/>
      </c>
      <c r="B260" s="1" t="str">
        <f>IF('1．構成メンバー名簿'!D272&lt;&gt;"",'1．構成メンバー名簿'!D272,"")</f>
        <v/>
      </c>
      <c r="C260" s="1" t="str">
        <f>IF('1．構成メンバー名簿'!E272&lt;&gt;"",'1．構成メンバー名簿'!E272,"")</f>
        <v/>
      </c>
      <c r="D260" s="1" t="str">
        <f>IF('1．構成メンバー名簿'!F272&lt;&gt;"",'1．構成メンバー名簿'!F272,"")</f>
        <v/>
      </c>
      <c r="E260" s="1" t="str">
        <f>IF('1．構成メンバー名簿'!T272=1,'1．構成メンバー名簿'!$M$21,IF('1．構成メンバー名簿'!T272=2,'1．構成メンバー名簿'!$N$21,""))</f>
        <v/>
      </c>
      <c r="F260" s="1" t="str">
        <f>IF(AND(I260&gt;0,SUM(I261:$I$261)=0),"←ここまで値でコピー","")</f>
        <v/>
      </c>
      <c r="I260" s="1">
        <f t="shared" si="3"/>
        <v>0</v>
      </c>
    </row>
    <row r="261" spans="1:9">
      <c r="A261" s="1" t="str">
        <f>IF(SUM(I261:$I$261)=0,"",A260+1)</f>
        <v/>
      </c>
      <c r="B261" s="1" t="str">
        <f>IF('1．構成メンバー名簿'!D273&lt;&gt;"",'1．構成メンバー名簿'!D273,"")</f>
        <v/>
      </c>
      <c r="C261" s="1" t="str">
        <f>IF('1．構成メンバー名簿'!E273&lt;&gt;"",'1．構成メンバー名簿'!E273,"")</f>
        <v/>
      </c>
      <c r="D261" s="1" t="str">
        <f>IF('1．構成メンバー名簿'!F273&lt;&gt;"",'1．構成メンバー名簿'!F273,"")</f>
        <v/>
      </c>
      <c r="E261" s="1" t="str">
        <f>IF('1．構成メンバー名簿'!T273=1,'1．構成メンバー名簿'!$M$21,IF('1．構成メンバー名簿'!T273=2,'1．構成メンバー名簿'!$N$21,""))</f>
        <v/>
      </c>
      <c r="F261" s="1" t="str">
        <f>IF(I261&gt;0,"←ここまで値でコピー","")</f>
        <v/>
      </c>
      <c r="I261" s="1">
        <f t="shared" si="3"/>
        <v>0</v>
      </c>
    </row>
  </sheetData>
  <sheetProtection password="C6B7" sheet="1" objects="1" scenarios="1" selectLockedCells="1"/>
  <phoneticPr fontId="1"/>
  <conditionalFormatting sqref="A12:D261">
    <cfRule type="expression" dxfId="3" priority="3">
      <formula>SUM($I12:$I$262)&gt;=1</formula>
    </cfRule>
  </conditionalFormatting>
  <conditionalFormatting sqref="F12:H261">
    <cfRule type="expression" dxfId="2" priority="2">
      <formula>$F12&lt;&gt;""</formula>
    </cfRule>
  </conditionalFormatting>
  <conditionalFormatting sqref="E12:E261">
    <cfRule type="expression" dxfId="1" priority="1">
      <formula>SUM($I12:$I$262)&gt;=1</formula>
    </cfRule>
  </conditionalFormatting>
  <pageMargins left="0.7" right="0.7" top="0.75" bottom="0.75" header="0.3" footer="0.3"/>
  <ignoredErrors>
    <ignoredError sqref="CA2:CP2 BY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113"/>
  <sheetViews>
    <sheetView zoomScaleNormal="100" zoomScaleSheetLayoutView="100" workbookViewId="0">
      <selection activeCell="H1" sqref="H1"/>
    </sheetView>
  </sheetViews>
  <sheetFormatPr defaultColWidth="0" defaultRowHeight="14.25" zeroHeight="1"/>
  <cols>
    <col min="1" max="1" width="7.25" style="167" customWidth="1"/>
    <col min="2" max="2" width="9.125" customWidth="1"/>
    <col min="3" max="3" width="6.25" customWidth="1"/>
    <col min="4" max="4" width="21.875" customWidth="1"/>
    <col min="5" max="5" width="11.5" customWidth="1"/>
    <col min="6" max="6" width="9" bestFit="1" customWidth="1"/>
    <col min="7" max="7" width="24" customWidth="1"/>
    <col min="8" max="8" width="0.375" customWidth="1"/>
    <col min="9" max="307" width="0" hidden="1" customWidth="1"/>
    <col min="308" max="16384" width="9" hidden="1"/>
  </cols>
  <sheetData>
    <row r="1" spans="1:307" ht="20.25" customHeight="1">
      <c r="A1" s="595" t="str">
        <f>"ボールコートマーチング"&amp;選択肢!A2</f>
        <v>ボールコートマーチング2018</v>
      </c>
      <c r="B1" s="595"/>
      <c r="C1" s="595"/>
      <c r="D1" s="595"/>
      <c r="E1" s="595"/>
      <c r="F1" s="595"/>
      <c r="G1" s="595"/>
    </row>
    <row r="2" spans="1:307" ht="20.25" customHeight="1">
      <c r="A2" s="596" t="s">
        <v>369</v>
      </c>
      <c r="B2" s="596"/>
      <c r="C2" s="596"/>
      <c r="D2" s="596"/>
      <c r="E2" s="596"/>
      <c r="F2" s="596"/>
      <c r="G2" s="596"/>
      <c r="O2" t="str">
        <f>IF('2．団体調査シート'!D19="","",SUBSTITUTE(SUBSTITUTE(SUBSTITUTE(SUBSTITUTE(ASC('2．団体調査シート'!D19),"-",""),"―",""),"ｰ",""),"〒","")*1)</f>
        <v/>
      </c>
      <c r="CG2" s="133" t="str">
        <f ca="1">IF('2．団体調査シート'!$B$16="","",IF(AND(OR(OFFSET('2．団体調査シート'!$H$86,$BZ$4*(CM3-1),0,1,1)=1,OFFSET('2．団体調査シート'!$H$86,$BZ$4*(CM3-1),0,1,1)=2),OFFSET('2．団体調査シート'!$F$87,$BZ$4*(CM3-1),0,1,1)&lt;&gt;""),SUBSTITUTE(SUBSTITUTE(SUBSTITUTE(SUBSTITUTE(ASC(OFFSET('2．団体調査シート'!$F$87,$BZ$4*(CM3-1),0,1,1)),"年","/"),"月","/"),"日",""),".","/")*1,""))</f>
        <v/>
      </c>
      <c r="HI2" t="e">
        <f ca="1">IF('2．団体調査シート'!#REF!&lt;&gt;"","",IF(AND(OFFSET('2．団体調査シート'!$H$107,$GZ$4*(KL3-1),0,1,1)&lt;&gt;0,OFFSET('2．団体調査シート'!$H$113,$GZ$4*(KL3-1),0,1,1)&lt;&gt;0),OFFSET('2．団体調査シート'!$F$113,$GZ$4*(KL3-1),0,1,1),""))</f>
        <v>#REF!</v>
      </c>
      <c r="HS2" t="e">
        <f ca="1">IF('2．団体調査シート'!#REF!&lt;&gt;"","",IF(AND(OFFSET('2．団体調査シート'!$H$107,$GZ$4*(KV3-1),0,1,1)&lt;&gt;0,OFFSET('2．団体調査シート'!$H$113,$GZ$4*(KV3-1),0,1,1)&lt;&gt;0),OFFSET('2．団体調査シート'!$F$113,$GZ$4*(KV3-1),0,1,1),""))</f>
        <v>#REF!</v>
      </c>
      <c r="IC2" t="e">
        <f ca="1">IF('2．団体調査シート'!#REF!&lt;&gt;"","",IF(AND(OFFSET('2．団体調査シート'!$H$107,$GZ$4*(LF3-1),0,1,1)&lt;&gt;0,OFFSET('2．団体調査シート'!$H$113,$GZ$4*(LF3-1),0,1,1)&lt;&gt;0),OFFSET('2．団体調査シート'!$F$113,$GZ$4*(LF3-1),0,1,1),""))</f>
        <v>#REF!</v>
      </c>
      <c r="IM2" t="e">
        <f ca="1">IF('2．団体調査シート'!#REF!&lt;&gt;"","",IF(AND(OFFSET('2．団体調査シート'!$H$107,$GZ$4*(LP3-1),0,1,1)&lt;&gt;0,OFFSET('2．団体調査シート'!$H$113,$GZ$4*(LP3-1),0,1,1)&lt;&gt;0),OFFSET('2．団体調査シート'!$F$113,$GZ$4*(LP3-1),0,1,1),""))</f>
        <v>#REF!</v>
      </c>
      <c r="IW2" t="e">
        <f ca="1">IF('2．団体調査シート'!#REF!&lt;&gt;"","",IF(AND(OFFSET('2．団体調査シート'!$H$107,$GZ$4*(LZ3-1),0,1,1)&lt;&gt;0,OFFSET('2．団体調査シート'!$H$113,$GZ$4*(LZ3-1),0,1,1)&lt;&gt;0),OFFSET('2．団体調査シート'!$F$113,$GZ$4*(LZ3-1),0,1,1),""))</f>
        <v>#REF!</v>
      </c>
      <c r="JG2" t="e">
        <f ca="1">IF('2．団体調査シート'!#REF!&lt;&gt;"","",IF(AND(OFFSET('2．団体調査シート'!$H$107,$GZ$4*(MJ3-1),0,1,1)&lt;&gt;0,OFFSET('2．団体調査シート'!$H$113,$GZ$4*(MJ3-1),0,1,1)&lt;&gt;0),OFFSET('2．団体調査シート'!$F$113,$GZ$4*(MJ3-1),0,1,1),""))</f>
        <v>#REF!</v>
      </c>
      <c r="JQ2" t="e">
        <f ca="1">IF('2．団体調査シート'!#REF!&lt;&gt;"","",IF(AND(OFFSET('2．団体調査シート'!$H$107,$GZ$4*(MT3-1),0,1,1)&lt;&gt;0,OFFSET('2．団体調査シート'!$H$113,$GZ$4*(MT3-1),0,1,1)&lt;&gt;0),OFFSET('2．団体調査シート'!$F$113,$GZ$4*(MT3-1),0,1,1),""))</f>
        <v>#REF!</v>
      </c>
      <c r="KA2" t="e">
        <f ca="1">IF('2．団体調査シート'!#REF!&lt;&gt;"","",IF(AND(OFFSET('2．団体調査シート'!$H$107,$GZ$4*(ND3-1),0,1,1)&lt;&gt;0,OFFSET('2．団体調査シート'!$H$113,$GZ$4*(ND3-1),0,1,1)&lt;&gt;0),OFFSET('2．団体調査シート'!$F$113,$GZ$4*(ND3-1),0,1,1),""))</f>
        <v>#REF!</v>
      </c>
      <c r="KK2" t="e">
        <f ca="1">IF('2．団体調査シート'!#REF!&lt;&gt;"","",IF(AND(OFFSET('2．団体調査シート'!$H$107,$GZ$4*(NN3-1),0,1,1)&lt;&gt;0,OFFSET('2．団体調査シート'!$H$113,$GZ$4*(NN3-1),0,1,1)&lt;&gt;0),OFFSET('2．団体調査シート'!$F$113,$GZ$4*(NN3-1),0,1,1),""))</f>
        <v>#REF!</v>
      </c>
      <c r="KU2" t="e">
        <f ca="1">IF('2．団体調査シート'!#REF!&lt;&gt;"","",IF(AND(OFFSET('2．団体調査シート'!$H$107,$GZ$4*(NX3-1),0,1,1)&lt;&gt;0,OFFSET('2．団体調査シート'!$H$113,$GZ$4*(NX3-1),0,1,1)&lt;&gt;0),OFFSET('2．団体調査シート'!$F$113,$GZ$4*(NX3-1),0,1,1),""))</f>
        <v>#REF!</v>
      </c>
    </row>
    <row r="3" spans="1:307" ht="27" customHeight="1">
      <c r="A3" s="140" t="s">
        <v>370</v>
      </c>
      <c r="B3" s="597" t="str">
        <f>抽出!A2</f>
        <v/>
      </c>
      <c r="C3" s="598"/>
      <c r="D3" s="598"/>
      <c r="E3" s="598"/>
      <c r="F3" s="598"/>
      <c r="G3" s="599"/>
      <c r="J3" s="315">
        <f>抽出!$BX$4</f>
        <v>2</v>
      </c>
      <c r="K3" s="315" t="s">
        <v>368</v>
      </c>
      <c r="M3" s="323" t="s">
        <v>539</v>
      </c>
      <c r="N3" s="323" t="s">
        <v>540</v>
      </c>
    </row>
    <row r="4" spans="1:307" ht="27" customHeight="1">
      <c r="A4" s="141"/>
    </row>
    <row r="5" spans="1:307" ht="19.5" customHeight="1">
      <c r="A5" s="322" t="s">
        <v>541</v>
      </c>
    </row>
    <row r="6" spans="1:307" ht="22.5" customHeight="1">
      <c r="A6" s="142" t="str">
        <f>J6&amp;"曲目"</f>
        <v>1曲目</v>
      </c>
      <c r="B6" s="143" t="s">
        <v>371</v>
      </c>
      <c r="C6" s="144"/>
      <c r="D6" s="592" t="str">
        <f ca="1">IF(OFFSET(抽出!$BX$2,0,$J$3*(J6-1),1,1)="","",OFFSET(抽出!$BX$2,0,$J$3*(J6-1),1,1))</f>
        <v/>
      </c>
      <c r="E6" s="592"/>
      <c r="F6" s="592"/>
      <c r="G6" s="592"/>
      <c r="J6" s="314">
        <v>1</v>
      </c>
      <c r="K6" s="314">
        <f ca="1">IF(COUNTBLANK(D6:D7)=2,0,1)</f>
        <v>0</v>
      </c>
      <c r="L6" s="314" t="str">
        <f ca="1">IF(AND(K6=1,SUM(K6:$K$24)=1),IF(SUM($K$28:$K$111)=0,$M$3,$N$3),"")</f>
        <v/>
      </c>
    </row>
    <row r="7" spans="1:307" ht="22.5" customHeight="1" thickBot="1">
      <c r="A7" s="320" t="str">
        <f ca="1">L6</f>
        <v/>
      </c>
      <c r="B7" s="156" t="s">
        <v>165</v>
      </c>
      <c r="C7" s="157"/>
      <c r="D7" s="594" t="str">
        <f ca="1">IF(OFFSET(抽出!$BY$2,0,$J$3*(J6-1),1,1)="","",OFFSET(抽出!$BY$2,0,$J$3*(J6-1),1,1))</f>
        <v/>
      </c>
      <c r="E7" s="594"/>
      <c r="F7" s="594"/>
      <c r="G7" s="594"/>
    </row>
    <row r="8" spans="1:307" ht="22.5" customHeight="1" thickTop="1">
      <c r="A8" s="145" t="str">
        <f>J8&amp;"曲目"</f>
        <v>2曲目</v>
      </c>
      <c r="B8" s="319" t="s">
        <v>371</v>
      </c>
      <c r="C8" s="152"/>
      <c r="D8" s="593" t="str">
        <f ca="1">IF(OFFSET(抽出!$BX$2,0,$J$3*(J8-1),1,1)="","",OFFSET(抽出!$BX$2,0,$J$3*(J8-1),1,1))</f>
        <v/>
      </c>
      <c r="E8" s="593"/>
      <c r="F8" s="593"/>
      <c r="G8" s="593"/>
      <c r="J8" s="314">
        <v>2</v>
      </c>
      <c r="K8" s="314">
        <f ca="1">IF(COUNTBLANK(D8:D9)=2,0,1)</f>
        <v>0</v>
      </c>
      <c r="L8" s="314" t="str">
        <f ca="1">IF(AND(K8=1,SUM(K8:$K$24)=1),IF(SUM($K$28:$K$111)=0,$M$3,$N$3),"")</f>
        <v/>
      </c>
    </row>
    <row r="9" spans="1:307" ht="22.5" customHeight="1" thickBot="1">
      <c r="A9" s="320" t="str">
        <f ca="1">L8</f>
        <v/>
      </c>
      <c r="B9" s="156" t="s">
        <v>165</v>
      </c>
      <c r="C9" s="157"/>
      <c r="D9" s="594" t="str">
        <f ca="1">IF(OFFSET(抽出!$BY$2,0,$J$3*(J8-1),1,1)="","",OFFSET(抽出!$BY$2,0,$J$3*(J8-1),1,1))</f>
        <v/>
      </c>
      <c r="E9" s="594"/>
      <c r="F9" s="594"/>
      <c r="G9" s="594"/>
    </row>
    <row r="10" spans="1:307" ht="22.5" customHeight="1" thickTop="1">
      <c r="A10" s="145" t="str">
        <f>J10&amp;"曲目"</f>
        <v>3曲目</v>
      </c>
      <c r="B10" s="319" t="s">
        <v>371</v>
      </c>
      <c r="C10" s="152"/>
      <c r="D10" s="593" t="str">
        <f ca="1">IF(OFFSET(抽出!$BX$2,0,$J$3*(J10-1),1,1)="","",OFFSET(抽出!$BX$2,0,$J$3*(J10-1),1,1))</f>
        <v/>
      </c>
      <c r="E10" s="593"/>
      <c r="F10" s="593"/>
      <c r="G10" s="593"/>
      <c r="J10" s="314">
        <v>3</v>
      </c>
      <c r="K10" s="314">
        <f ca="1">IF(COUNTBLANK(D10:D11)=2,0,1)</f>
        <v>0</v>
      </c>
      <c r="L10" s="314" t="str">
        <f ca="1">IF(AND(K10=1,SUM(K10:$K$24)=1),IF(SUM($K$28:$K$111)=0,$M$3,$N$3),"")</f>
        <v/>
      </c>
    </row>
    <row r="11" spans="1:307" ht="22.5" customHeight="1" thickBot="1">
      <c r="A11" s="320" t="str">
        <f ca="1">L10</f>
        <v/>
      </c>
      <c r="B11" s="156" t="s">
        <v>165</v>
      </c>
      <c r="C11" s="157"/>
      <c r="D11" s="594" t="str">
        <f ca="1">IF(OFFSET(抽出!$BY$2,0,$J$3*(J10-1),1,1)="","",OFFSET(抽出!$BY$2,0,$J$3*(J10-1),1,1))</f>
        <v/>
      </c>
      <c r="E11" s="594"/>
      <c r="F11" s="594"/>
      <c r="G11" s="594"/>
    </row>
    <row r="12" spans="1:307" ht="22.5" customHeight="1" thickTop="1">
      <c r="A12" s="145" t="str">
        <f>J12&amp;"曲目"</f>
        <v>4曲目</v>
      </c>
      <c r="B12" s="319" t="s">
        <v>371</v>
      </c>
      <c r="C12" s="152"/>
      <c r="D12" s="593" t="str">
        <f ca="1">IF(OFFSET(抽出!$BX$2,0,$J$3*(J12-1),1,1)="","",OFFSET(抽出!$BX$2,0,$J$3*(J12-1),1,1))</f>
        <v/>
      </c>
      <c r="E12" s="593"/>
      <c r="F12" s="593"/>
      <c r="G12" s="593"/>
      <c r="J12" s="314">
        <v>4</v>
      </c>
      <c r="K12" s="314">
        <f ca="1">IF(COUNTBLANK(D12:D13)=2,0,1)</f>
        <v>0</v>
      </c>
      <c r="L12" s="314" t="str">
        <f ca="1">IF(AND(K12=1,SUM(K12:$K$24)=1),IF(SUM($K$28:$K$111)=0,$M$3,$N$3),"")</f>
        <v/>
      </c>
    </row>
    <row r="13" spans="1:307" ht="22.5" customHeight="1" thickBot="1">
      <c r="A13" s="320" t="str">
        <f ca="1">L12</f>
        <v/>
      </c>
      <c r="B13" s="156" t="s">
        <v>165</v>
      </c>
      <c r="C13" s="157"/>
      <c r="D13" s="594" t="str">
        <f ca="1">IF(OFFSET(抽出!$BY$2,0,$J$3*(J12-1),1,1)="","",OFFSET(抽出!$BY$2,0,$J$3*(J12-1),1,1))</f>
        <v/>
      </c>
      <c r="E13" s="594"/>
      <c r="F13" s="594"/>
      <c r="G13" s="594"/>
    </row>
    <row r="14" spans="1:307" ht="22.5" customHeight="1" thickTop="1">
      <c r="A14" s="145" t="str">
        <f>J14&amp;"曲目"</f>
        <v>5曲目</v>
      </c>
      <c r="B14" s="319" t="s">
        <v>371</v>
      </c>
      <c r="C14" s="152"/>
      <c r="D14" s="593" t="str">
        <f ca="1">IF(OFFSET(抽出!$BX$2,0,$J$3*(J14-1),1,1)="","",OFFSET(抽出!$BX$2,0,$J$3*(J14-1),1,1))</f>
        <v/>
      </c>
      <c r="E14" s="593"/>
      <c r="F14" s="593"/>
      <c r="G14" s="593"/>
      <c r="J14" s="314">
        <v>5</v>
      </c>
      <c r="K14" s="314">
        <f ca="1">IF(COUNTBLANK(D14:D15)=2,0,1)</f>
        <v>0</v>
      </c>
      <c r="L14" s="314" t="str">
        <f ca="1">IF(AND(K14=1,SUM(K14:$K$24)=1),IF(SUM($K$28:$K$111)=0,$M$3,$N$3),"")</f>
        <v/>
      </c>
    </row>
    <row r="15" spans="1:307" ht="22.5" customHeight="1" thickBot="1">
      <c r="A15" s="320" t="str">
        <f ca="1">L14</f>
        <v/>
      </c>
      <c r="B15" s="156" t="s">
        <v>165</v>
      </c>
      <c r="C15" s="157"/>
      <c r="D15" s="594" t="str">
        <f ca="1">IF(OFFSET(抽出!$BY$2,0,$J$3*(J14-1),1,1)="","",OFFSET(抽出!$BY$2,0,$J$3*(J14-1),1,1))</f>
        <v/>
      </c>
      <c r="E15" s="594"/>
      <c r="F15" s="594"/>
      <c r="G15" s="594"/>
    </row>
    <row r="16" spans="1:307" ht="22.5" customHeight="1" thickTop="1">
      <c r="A16" s="145" t="str">
        <f>J16&amp;"曲目"</f>
        <v>6曲目</v>
      </c>
      <c r="B16" s="319" t="s">
        <v>371</v>
      </c>
      <c r="C16" s="152"/>
      <c r="D16" s="593" t="str">
        <f ca="1">IF(OFFSET(抽出!$BX$2,0,$J$3*(J16-1),1,1)="","",OFFSET(抽出!$BX$2,0,$J$3*(J16-1),1,1))</f>
        <v/>
      </c>
      <c r="E16" s="593"/>
      <c r="F16" s="593"/>
      <c r="G16" s="593"/>
      <c r="J16" s="314">
        <v>6</v>
      </c>
      <c r="K16" s="314">
        <f ca="1">IF(COUNTBLANK(D16:D17)=2,0,1)</f>
        <v>0</v>
      </c>
      <c r="L16" s="314" t="str">
        <f ca="1">IF(AND(K16=1,SUM(K16:$K$24)=1),IF(SUM($K$28:$K$111)=0,$M$3,$N$3),"")</f>
        <v/>
      </c>
    </row>
    <row r="17" spans="1:12" ht="22.5" customHeight="1" thickBot="1">
      <c r="A17" s="320" t="str">
        <f ca="1">L16</f>
        <v/>
      </c>
      <c r="B17" s="156" t="s">
        <v>165</v>
      </c>
      <c r="C17" s="157"/>
      <c r="D17" s="594" t="str">
        <f ca="1">IF(OFFSET(抽出!$BY$2,0,$J$3*(J16-1),1,1)="","",OFFSET(抽出!$BY$2,0,$J$3*(J16-1),1,1))</f>
        <v/>
      </c>
      <c r="E17" s="594"/>
      <c r="F17" s="594"/>
      <c r="G17" s="594"/>
    </row>
    <row r="18" spans="1:12" ht="22.5" customHeight="1" thickTop="1">
      <c r="A18" s="145" t="str">
        <f>J18&amp;"曲目"</f>
        <v>7曲目</v>
      </c>
      <c r="B18" s="319" t="s">
        <v>371</v>
      </c>
      <c r="C18" s="152"/>
      <c r="D18" s="593" t="str">
        <f ca="1">IF(OFFSET(抽出!$BX$2,0,$J$3*(J18-1),1,1)="","",OFFSET(抽出!$BX$2,0,$J$3*(J18-1),1,1))</f>
        <v/>
      </c>
      <c r="E18" s="593"/>
      <c r="F18" s="593"/>
      <c r="G18" s="593"/>
      <c r="J18" s="314">
        <v>7</v>
      </c>
      <c r="K18" s="314">
        <f ca="1">IF(COUNTBLANK(D18:D19)=2,0,1)</f>
        <v>0</v>
      </c>
      <c r="L18" s="314" t="str">
        <f ca="1">IF(AND(K18=1,SUM(K18:$K$24)=1),IF(SUM($K$28:$K$111)=0,$M$3,$N$3),"")</f>
        <v/>
      </c>
    </row>
    <row r="19" spans="1:12" ht="22.5" customHeight="1" thickBot="1">
      <c r="A19" s="320" t="str">
        <f ca="1">L18</f>
        <v/>
      </c>
      <c r="B19" s="156" t="s">
        <v>165</v>
      </c>
      <c r="C19" s="157"/>
      <c r="D19" s="594" t="str">
        <f ca="1">IF(OFFSET(抽出!$BY$2,0,$J$3*(J18-1),1,1)="","",OFFSET(抽出!$BY$2,0,$J$3*(J18-1),1,1))</f>
        <v/>
      </c>
      <c r="E19" s="594"/>
      <c r="F19" s="594"/>
      <c r="G19" s="594"/>
    </row>
    <row r="20" spans="1:12" ht="22.5" customHeight="1" thickTop="1">
      <c r="A20" s="145" t="str">
        <f>J20&amp;"曲目"</f>
        <v>8曲目</v>
      </c>
      <c r="B20" s="319" t="s">
        <v>371</v>
      </c>
      <c r="C20" s="152"/>
      <c r="D20" s="593" t="str">
        <f ca="1">IF(OFFSET(抽出!$BX$2,0,$J$3*(J20-1),1,1)="","",OFFSET(抽出!$BX$2,0,$J$3*(J20-1),1,1))</f>
        <v/>
      </c>
      <c r="E20" s="593"/>
      <c r="F20" s="593"/>
      <c r="G20" s="593"/>
      <c r="J20" s="314">
        <v>8</v>
      </c>
      <c r="K20" s="314">
        <f ca="1">IF(COUNTBLANK(D20:D21)=2,0,1)</f>
        <v>0</v>
      </c>
      <c r="L20" s="314" t="str">
        <f ca="1">IF(AND(K20=1,SUM(K20:$K$24)=1),IF(SUM($K$28:$K$111)=0,$M$3,$N$3),"")</f>
        <v/>
      </c>
    </row>
    <row r="21" spans="1:12" ht="22.5" customHeight="1" thickBot="1">
      <c r="A21" s="320" t="str">
        <f ca="1">L20</f>
        <v/>
      </c>
      <c r="B21" s="156" t="s">
        <v>165</v>
      </c>
      <c r="C21" s="157"/>
      <c r="D21" s="594" t="str">
        <f ca="1">IF(OFFSET(抽出!$BY$2,0,$J$3*(J20-1),1,1)="","",OFFSET(抽出!$BY$2,0,$J$3*(J20-1),1,1))</f>
        <v/>
      </c>
      <c r="E21" s="594"/>
      <c r="F21" s="594"/>
      <c r="G21" s="594"/>
    </row>
    <row r="22" spans="1:12" ht="22.5" customHeight="1" thickTop="1">
      <c r="A22" s="145" t="str">
        <f>J22&amp;"曲目"</f>
        <v>9曲目</v>
      </c>
      <c r="B22" s="319" t="s">
        <v>371</v>
      </c>
      <c r="C22" s="152"/>
      <c r="D22" s="593" t="str">
        <f ca="1">IF(OFFSET(抽出!$BX$2,0,$J$3*(J22-1),1,1)="","",OFFSET(抽出!$BX$2,0,$J$3*(J22-1),1,1))</f>
        <v/>
      </c>
      <c r="E22" s="593"/>
      <c r="F22" s="593"/>
      <c r="G22" s="593"/>
      <c r="J22" s="314">
        <v>9</v>
      </c>
      <c r="K22" s="314">
        <f ca="1">IF(COUNTBLANK(D22:D23)=2,0,1)</f>
        <v>0</v>
      </c>
      <c r="L22" s="314" t="str">
        <f ca="1">IF(AND(K22=1,SUM(K22:$K$24)=1),IF(SUM($K$28:$K$111)=0,$M$3,$N$3),"")</f>
        <v/>
      </c>
    </row>
    <row r="23" spans="1:12" ht="22.5" customHeight="1" thickBot="1">
      <c r="A23" s="320" t="str">
        <f ca="1">L22</f>
        <v/>
      </c>
      <c r="B23" s="156" t="s">
        <v>165</v>
      </c>
      <c r="C23" s="157"/>
      <c r="D23" s="594" t="str">
        <f ca="1">IF(OFFSET(抽出!$BY$2,0,$J$3*(J22-1),1,1)="","",OFFSET(抽出!$BY$2,0,$J$3*(J22-1),1,1))</f>
        <v/>
      </c>
      <c r="E23" s="594"/>
      <c r="F23" s="594"/>
      <c r="G23" s="594"/>
    </row>
    <row r="24" spans="1:12" ht="22.5" customHeight="1" thickTop="1">
      <c r="A24" s="145" t="str">
        <f>J24&amp;"曲目"</f>
        <v>10曲目</v>
      </c>
      <c r="B24" s="319" t="s">
        <v>371</v>
      </c>
      <c r="C24" s="152"/>
      <c r="D24" s="593" t="str">
        <f ca="1">IF(OFFSET(抽出!$BX$2,0,$J$3*(J24-1),1,1)="","",OFFSET(抽出!$BX$2,0,$J$3*(J24-1),1,1))</f>
        <v/>
      </c>
      <c r="E24" s="593"/>
      <c r="F24" s="593"/>
      <c r="G24" s="593"/>
      <c r="J24" s="314">
        <v>10</v>
      </c>
      <c r="K24" s="314">
        <f ca="1">IF(COUNTBLANK(D24:D25)=2,0,1)</f>
        <v>0</v>
      </c>
      <c r="L24" s="314" t="str">
        <f ca="1">IF(AND(K24=1,SUM(K24:$K$24)=1),IF(SUM($K$28:$K$111)=0,$M$3,$N$3),"")</f>
        <v/>
      </c>
    </row>
    <row r="25" spans="1:12" ht="22.5" customHeight="1">
      <c r="A25" s="321" t="str">
        <f ca="1">L24</f>
        <v/>
      </c>
      <c r="B25" s="143" t="s">
        <v>165</v>
      </c>
      <c r="C25" s="144"/>
      <c r="D25" s="592" t="str">
        <f ca="1">IF(OFFSET(抽出!$BY$2,0,$J$3*(J24-1),1,1)="","",OFFSET(抽出!$BY$2,0,$J$3*(J24-1),1,1))</f>
        <v/>
      </c>
      <c r="E25" s="592"/>
      <c r="F25" s="592"/>
      <c r="G25" s="592"/>
      <c r="J25" s="315">
        <f>抽出!$CR$4</f>
        <v>10</v>
      </c>
      <c r="K25" s="315" t="s">
        <v>368</v>
      </c>
    </row>
    <row r="26" spans="1:12" ht="27" customHeight="1">
      <c r="A26" s="141"/>
    </row>
    <row r="27" spans="1:12" ht="19.5" customHeight="1">
      <c r="A27" s="322" t="s">
        <v>542</v>
      </c>
    </row>
    <row r="28" spans="1:12" ht="22.5" customHeight="1">
      <c r="A28" s="142" t="str">
        <f>J28&amp;"曲目"</f>
        <v>1曲目</v>
      </c>
      <c r="B28" s="143" t="s">
        <v>371</v>
      </c>
      <c r="C28" s="144"/>
      <c r="D28" s="592" t="str">
        <f ca="1">IF(OFFSET(抽出!$CR$2,0,$J$25*(J28-1),1,1)="","",OFFSET(抽出!$CR$2,0,$J$25*(J28-1),1,1))</f>
        <v/>
      </c>
      <c r="E28" s="592"/>
      <c r="F28" s="592"/>
      <c r="G28" s="592"/>
      <c r="J28" s="314">
        <v>1</v>
      </c>
      <c r="K28" s="314">
        <f ca="1">IF(COUNTBLANK(D28:D30)+COUNTBLANK(D31:D35)+COUNTBLANK(G31:G35)=13,0,1)</f>
        <v>0</v>
      </c>
      <c r="L28" s="314" t="str">
        <f ca="1">IF(AND(K28=1,SUM(K28:$K$111)=1),$M$3,"")</f>
        <v/>
      </c>
    </row>
    <row r="29" spans="1:12" ht="22.5" customHeight="1">
      <c r="A29" s="145"/>
      <c r="B29" s="143" t="s">
        <v>165</v>
      </c>
      <c r="C29" s="144"/>
      <c r="D29" s="592" t="str">
        <f ca="1">IF(OFFSET(抽出!$CS$2,0,$J$25*(J28-1),1,1)="","",OFFSET(抽出!$CS$2,0,$J$25*(J28-1),1,1))</f>
        <v/>
      </c>
      <c r="E29" s="592"/>
      <c r="F29" s="592"/>
      <c r="G29" s="592"/>
    </row>
    <row r="30" spans="1:12" ht="22.5" customHeight="1">
      <c r="A30" s="145"/>
      <c r="B30" s="143" t="s">
        <v>378</v>
      </c>
      <c r="C30" s="144"/>
      <c r="D30" s="600" t="str">
        <f ca="1">IF(OFFSET(抽出!$CT$2,0,$J$25*(J28-1),1,1)="","",OFFSET(抽出!$CT$2,0,$J$25*(J28-1),1,1))</f>
        <v/>
      </c>
      <c r="E30" s="600"/>
      <c r="F30" s="600"/>
      <c r="G30" s="600"/>
    </row>
    <row r="31" spans="1:12" ht="15.75" customHeight="1">
      <c r="A31" s="145"/>
      <c r="B31" s="168"/>
      <c r="C31" s="169"/>
      <c r="D31" s="170"/>
      <c r="E31" s="146" t="s">
        <v>372</v>
      </c>
      <c r="F31" s="147" t="s">
        <v>373</v>
      </c>
      <c r="G31" s="148" t="str">
        <f ca="1">IF(OFFSET(抽出!$CW$2,0,$J$25*(J28-1),1,1)="","",OFFSET(抽出!$CW$2,0,$J$25*(J28-1),1,1))</f>
        <v/>
      </c>
    </row>
    <row r="32" spans="1:12" ht="15.75" customHeight="1">
      <c r="A32" s="145"/>
      <c r="B32" s="171"/>
      <c r="C32" s="172"/>
      <c r="D32" s="173"/>
      <c r="E32" s="149"/>
      <c r="F32" s="150" t="s">
        <v>184</v>
      </c>
      <c r="G32" s="151" t="str">
        <f ca="1">IF(OFFSET(抽出!$CX$2,0,$J$25*(J28-1),1,1)="","",OFFSET(抽出!$CX$2,0,$J$25*(J28-1),1,1))</f>
        <v/>
      </c>
    </row>
    <row r="33" spans="1:12" ht="15.75" customHeight="1">
      <c r="A33" s="145"/>
      <c r="B33" s="171"/>
      <c r="C33" s="174"/>
      <c r="D33" s="175"/>
      <c r="E33" s="153"/>
      <c r="F33" s="152" t="s">
        <v>374</v>
      </c>
      <c r="G33" s="154" t="str">
        <f ca="1">IF(OFFSET(抽出!$CY$2,0,$J$25*(J28-1),1,1)="","",OFFSET(抽出!$CY$2,0,$J$25*(J28-1),1,1))</f>
        <v/>
      </c>
    </row>
    <row r="34" spans="1:12" ht="15.75" customHeight="1">
      <c r="A34" s="601" t="str">
        <f ca="1">L28</f>
        <v/>
      </c>
      <c r="B34" s="143" t="s">
        <v>379</v>
      </c>
      <c r="C34" s="144"/>
      <c r="D34" s="155" t="str">
        <f ca="1">IF(OFFSET(抽出!$CU$2,0,$J$25*(J28-1),1,1)="","",OFFSET(抽出!$CU$2,0,$J$25*(J28-1),1,1))</f>
        <v/>
      </c>
      <c r="E34" s="143" t="s">
        <v>375</v>
      </c>
      <c r="F34" s="144"/>
      <c r="G34" s="155" t="str">
        <f ca="1">IF(OFFSET(抽出!$CZ$2,0,$J$25*(J28-1),1,1)="","",OFFSET(抽出!$CZ$2,0,$J$25*(J28-1),1,1))</f>
        <v/>
      </c>
    </row>
    <row r="35" spans="1:12" ht="15.75" customHeight="1">
      <c r="A35" s="602"/>
      <c r="B35" s="143" t="s">
        <v>376</v>
      </c>
      <c r="C35" s="144"/>
      <c r="D35" s="160" t="str">
        <f ca="1">IF(OFFSET(抽出!$CV$2,0,$J$25*(J28-1),1,1)="","",OFFSET(抽出!$CV$2,0,$J$25*(J28-1),1,1))</f>
        <v/>
      </c>
      <c r="E35" s="143" t="s">
        <v>377</v>
      </c>
      <c r="F35" s="144"/>
      <c r="G35" s="155" t="str">
        <f ca="1">IF(OFFSET(抽出!$DA$2,0,$J$25*(J28-1),1,1)="","",OFFSET(抽出!$DA$2,0,$J$25*(J28-1),1,1))</f>
        <v/>
      </c>
    </row>
    <row r="36" spans="1:12" ht="3" customHeight="1">
      <c r="A36" s="161"/>
      <c r="B36" s="162"/>
      <c r="C36" s="162"/>
      <c r="D36" s="163"/>
      <c r="E36" s="162"/>
      <c r="F36" s="162"/>
      <c r="G36" s="163"/>
    </row>
    <row r="37" spans="1:12" ht="21" customHeight="1">
      <c r="A37" s="164"/>
      <c r="B37" s="165"/>
      <c r="C37" s="165"/>
      <c r="D37" s="166"/>
      <c r="E37" s="344"/>
      <c r="F37" s="344"/>
      <c r="G37" s="345" t="str">
        <f>IF($B$3="","",$B$3&amp;"-2")</f>
        <v/>
      </c>
    </row>
    <row r="38" spans="1:12" ht="22.5" customHeight="1">
      <c r="A38" s="142" t="str">
        <f>J38&amp;"曲目"</f>
        <v>2曲目</v>
      </c>
      <c r="B38" s="143" t="s">
        <v>371</v>
      </c>
      <c r="C38" s="144"/>
      <c r="D38" s="592" t="str">
        <f ca="1">IF(OFFSET(抽出!$CR$2,0,$J$25*(J38-1),1,1)="","",OFFSET(抽出!$CR$2,0,$J$25*(J38-1),1,1))</f>
        <v/>
      </c>
      <c r="E38" s="592"/>
      <c r="F38" s="592"/>
      <c r="G38" s="592"/>
      <c r="J38" s="314">
        <f>J28+1</f>
        <v>2</v>
      </c>
      <c r="K38" s="314">
        <f ca="1">IF(COUNTBLANK(D38:D40)+COUNTBLANK(D41:D45)+COUNTBLANK(G41:G45)=13,0,1)</f>
        <v>0</v>
      </c>
      <c r="L38" s="314" t="str">
        <f ca="1">IF(AND(K38=1,SUM(K38:$K$111)=1),$M$3,"")</f>
        <v/>
      </c>
    </row>
    <row r="39" spans="1:12" ht="22.5" customHeight="1">
      <c r="A39" s="145"/>
      <c r="B39" s="143" t="s">
        <v>165</v>
      </c>
      <c r="C39" s="144"/>
      <c r="D39" s="592" t="str">
        <f ca="1">IF(OFFSET(抽出!$CS$2,0,$J$25*(J38-1),1,1)="","",OFFSET(抽出!$CS$2,0,$J$25*(J38-1),1,1))</f>
        <v/>
      </c>
      <c r="E39" s="592"/>
      <c r="F39" s="592"/>
      <c r="G39" s="592"/>
    </row>
    <row r="40" spans="1:12" ht="22.5" customHeight="1">
      <c r="A40" s="145"/>
      <c r="B40" s="143" t="s">
        <v>378</v>
      </c>
      <c r="C40" s="144"/>
      <c r="D40" s="600" t="str">
        <f ca="1">IF(OFFSET(抽出!$CT$2,0,$J$25*(J38-1),1,1)="","",OFFSET(抽出!$CT$2,0,$J$25*(J38-1),1,1))</f>
        <v/>
      </c>
      <c r="E40" s="600"/>
      <c r="F40" s="600"/>
      <c r="G40" s="600"/>
    </row>
    <row r="41" spans="1:12" ht="15.75" customHeight="1">
      <c r="A41" s="145"/>
      <c r="B41" s="168"/>
      <c r="C41" s="169"/>
      <c r="D41" s="170"/>
      <c r="E41" s="146" t="s">
        <v>372</v>
      </c>
      <c r="F41" s="147" t="s">
        <v>373</v>
      </c>
      <c r="G41" s="148" t="str">
        <f ca="1">IF(OFFSET(抽出!$CW$2,0,$J$25*(J38-1),1,1)="","",OFFSET(抽出!$CW$2,0,$J$25*(J38-1),1,1))</f>
        <v/>
      </c>
    </row>
    <row r="42" spans="1:12" ht="15.75" customHeight="1">
      <c r="A42" s="145"/>
      <c r="B42" s="171"/>
      <c r="C42" s="172"/>
      <c r="D42" s="173"/>
      <c r="E42" s="149"/>
      <c r="F42" s="150" t="s">
        <v>184</v>
      </c>
      <c r="G42" s="151" t="str">
        <f ca="1">IF(OFFSET(抽出!$CX$2,0,$J$25*(J38-1),1,1)="","",OFFSET(抽出!$CX$2,0,$J$25*(J38-1),1,1))</f>
        <v/>
      </c>
    </row>
    <row r="43" spans="1:12" ht="15.75" customHeight="1">
      <c r="A43" s="145"/>
      <c r="B43" s="171"/>
      <c r="C43" s="174"/>
      <c r="D43" s="175"/>
      <c r="E43" s="153"/>
      <c r="F43" s="152" t="s">
        <v>374</v>
      </c>
      <c r="G43" s="154" t="str">
        <f ca="1">IF(OFFSET(抽出!$CY$2,0,$J$25*(J38-1),1,1)="","",OFFSET(抽出!$CY$2,0,$J$25*(J38-1),1,1))</f>
        <v/>
      </c>
    </row>
    <row r="44" spans="1:12" ht="15.75" customHeight="1">
      <c r="A44" s="601" t="str">
        <f ca="1">L38</f>
        <v/>
      </c>
      <c r="B44" s="143" t="s">
        <v>379</v>
      </c>
      <c r="C44" s="144"/>
      <c r="D44" s="155" t="str">
        <f ca="1">IF(OFFSET(抽出!$CU$2,0,$J$25*(J38-1),1,1)="","",OFFSET(抽出!$CU$2,0,$J$25*(J38-1),1,1))</f>
        <v/>
      </c>
      <c r="E44" s="143" t="s">
        <v>375</v>
      </c>
      <c r="F44" s="144"/>
      <c r="G44" s="155" t="str">
        <f ca="1">IF(OFFSET(抽出!$CZ$2,0,$J$25*(J38-1),1,1)="","",OFFSET(抽出!$CZ$2,0,$J$25*(J38-1),1,1))</f>
        <v/>
      </c>
    </row>
    <row r="45" spans="1:12" ht="15.75" customHeight="1" thickBot="1">
      <c r="A45" s="603"/>
      <c r="B45" s="156" t="s">
        <v>376</v>
      </c>
      <c r="C45" s="157"/>
      <c r="D45" s="158" t="str">
        <f ca="1">IF(OFFSET(抽出!$CV$2,0,$J$25*(J38-1),1,1)="","",OFFSET(抽出!$CV$2,0,$J$25*(J38-1),1,1))</f>
        <v/>
      </c>
      <c r="E45" s="156" t="s">
        <v>377</v>
      </c>
      <c r="F45" s="157"/>
      <c r="G45" s="159" t="str">
        <f ca="1">IF(OFFSET(抽出!$DA$2,0,$J$25*(J38-1),1,1)="","",OFFSET(抽出!$DA$2,0,$J$25*(J38-1),1,1))</f>
        <v/>
      </c>
    </row>
    <row r="46" spans="1:12" ht="22.5" customHeight="1" thickTop="1">
      <c r="A46" s="142" t="str">
        <f>J46&amp;"曲目"</f>
        <v>3曲目</v>
      </c>
      <c r="B46" s="143" t="s">
        <v>371</v>
      </c>
      <c r="C46" s="144"/>
      <c r="D46" s="592" t="str">
        <f ca="1">IF(OFFSET(抽出!$CR$2,0,$J$25*(J46-1),1,1)="","",OFFSET(抽出!$CR$2,0,$J$25*(J46-1),1,1))</f>
        <v/>
      </c>
      <c r="E46" s="592"/>
      <c r="F46" s="592"/>
      <c r="G46" s="592"/>
      <c r="J46" s="314">
        <f>J38+1</f>
        <v>3</v>
      </c>
      <c r="K46" s="314">
        <f ca="1">IF(COUNTBLANK(D46:D48)+COUNTBLANK(D49:D53)+COUNTBLANK(G49:G53)=13,0,1)</f>
        <v>0</v>
      </c>
      <c r="L46" s="314" t="str">
        <f ca="1">IF(AND(K46=1,SUM(K46:$K$111)=1),$M$3,"")</f>
        <v/>
      </c>
    </row>
    <row r="47" spans="1:12" ht="22.5" customHeight="1">
      <c r="A47" s="145"/>
      <c r="B47" s="143" t="s">
        <v>165</v>
      </c>
      <c r="C47" s="144"/>
      <c r="D47" s="592" t="str">
        <f ca="1">IF(OFFSET(抽出!$CS$2,0,$J$25*(J46-1),1,1)="","",OFFSET(抽出!$CS$2,0,$J$25*(J46-1),1,1))</f>
        <v/>
      </c>
      <c r="E47" s="592"/>
      <c r="F47" s="592"/>
      <c r="G47" s="592"/>
    </row>
    <row r="48" spans="1:12" ht="22.5" customHeight="1">
      <c r="A48" s="145"/>
      <c r="B48" s="143" t="s">
        <v>378</v>
      </c>
      <c r="C48" s="144"/>
      <c r="D48" s="600" t="str">
        <f ca="1">IF(OFFSET(抽出!$CT$2,0,$J$25*(J46-1),1,1)="","",OFFSET(抽出!$CT$2,0,$J$25*(J46-1),1,1))</f>
        <v/>
      </c>
      <c r="E48" s="600"/>
      <c r="F48" s="600"/>
      <c r="G48" s="600"/>
    </row>
    <row r="49" spans="1:12" ht="15.75" customHeight="1">
      <c r="A49" s="145"/>
      <c r="B49" s="168"/>
      <c r="C49" s="169"/>
      <c r="D49" s="170"/>
      <c r="E49" s="146" t="s">
        <v>372</v>
      </c>
      <c r="F49" s="147" t="s">
        <v>373</v>
      </c>
      <c r="G49" s="148" t="str">
        <f ca="1">IF(OFFSET(抽出!$CW$2,0,$J$25*(J46-1),1,1)="","",OFFSET(抽出!$CW$2,0,$J$25*(J46-1),1,1))</f>
        <v/>
      </c>
    </row>
    <row r="50" spans="1:12" ht="15.75" customHeight="1">
      <c r="A50" s="145"/>
      <c r="B50" s="171"/>
      <c r="C50" s="172"/>
      <c r="D50" s="173"/>
      <c r="E50" s="149"/>
      <c r="F50" s="150" t="s">
        <v>184</v>
      </c>
      <c r="G50" s="151" t="str">
        <f ca="1">IF(OFFSET(抽出!$CX$2,0,$J$25*(J46-1),1,1)="","",OFFSET(抽出!$CX$2,0,$J$25*(J46-1),1,1))</f>
        <v/>
      </c>
    </row>
    <row r="51" spans="1:12" ht="15.75" customHeight="1">
      <c r="A51" s="145"/>
      <c r="B51" s="171"/>
      <c r="C51" s="174"/>
      <c r="D51" s="175"/>
      <c r="E51" s="153"/>
      <c r="F51" s="152" t="s">
        <v>374</v>
      </c>
      <c r="G51" s="154" t="str">
        <f ca="1">IF(OFFSET(抽出!$CY$2,0,$J$25*(J46-1),1,1)="","",OFFSET(抽出!$CY$2,0,$J$25*(J46-1),1,1))</f>
        <v/>
      </c>
    </row>
    <row r="52" spans="1:12" ht="15.75" customHeight="1">
      <c r="A52" s="601" t="str">
        <f ca="1">L46</f>
        <v/>
      </c>
      <c r="B52" s="143" t="s">
        <v>379</v>
      </c>
      <c r="C52" s="144"/>
      <c r="D52" s="155" t="str">
        <f ca="1">IF(OFFSET(抽出!$CU$2,0,$J$25*(J46-1),1,1)="","",OFFSET(抽出!$CU$2,0,$J$25*(J46-1),1,1))</f>
        <v/>
      </c>
      <c r="E52" s="143" t="s">
        <v>375</v>
      </c>
      <c r="F52" s="144"/>
      <c r="G52" s="155" t="str">
        <f ca="1">IF(OFFSET(抽出!$CZ$2,0,$J$25*(J46-1),1,1)="","",OFFSET(抽出!$CZ$2,0,$J$25*(J46-1),1,1))</f>
        <v/>
      </c>
    </row>
    <row r="53" spans="1:12" ht="15.75" customHeight="1" thickBot="1">
      <c r="A53" s="603"/>
      <c r="B53" s="156" t="s">
        <v>376</v>
      </c>
      <c r="C53" s="157"/>
      <c r="D53" s="158" t="str">
        <f ca="1">IF(OFFSET(抽出!$CV$2,0,$J$25*(J46-1),1,1)="","",OFFSET(抽出!$CV$2,0,$J$25*(J46-1),1,1))</f>
        <v/>
      </c>
      <c r="E53" s="156" t="s">
        <v>377</v>
      </c>
      <c r="F53" s="157"/>
      <c r="G53" s="159" t="str">
        <f ca="1">IF(OFFSET(抽出!$DA$2,0,$J$25*(J46-1),1,1)="","",OFFSET(抽出!$DA$2,0,$J$25*(J46-1),1,1))</f>
        <v/>
      </c>
    </row>
    <row r="54" spans="1:12" ht="22.5" customHeight="1" thickTop="1">
      <c r="A54" s="142" t="str">
        <f>J54&amp;"曲目"</f>
        <v>4曲目</v>
      </c>
      <c r="B54" s="143" t="s">
        <v>371</v>
      </c>
      <c r="C54" s="144"/>
      <c r="D54" s="592" t="str">
        <f ca="1">IF(OFFSET(抽出!$CR$2,0,$J$25*(J54-1),1,1)="","",OFFSET(抽出!$CR$2,0,$J$25*(J54-1),1,1))</f>
        <v/>
      </c>
      <c r="E54" s="592"/>
      <c r="F54" s="592"/>
      <c r="G54" s="592"/>
      <c r="J54" s="314">
        <f>J46+1</f>
        <v>4</v>
      </c>
      <c r="K54" s="314">
        <f ca="1">IF(COUNTBLANK(D54:D56)+COUNTBLANK(D57:D61)+COUNTBLANK(G57:G61)=13,0,1)</f>
        <v>0</v>
      </c>
      <c r="L54" s="314" t="str">
        <f ca="1">IF(AND(K54=1,SUM(K54:$K$111)=1),$M$3,"")</f>
        <v/>
      </c>
    </row>
    <row r="55" spans="1:12" ht="22.5" customHeight="1">
      <c r="A55" s="145"/>
      <c r="B55" s="143" t="s">
        <v>165</v>
      </c>
      <c r="C55" s="144"/>
      <c r="D55" s="592" t="str">
        <f ca="1">IF(OFFSET(抽出!$CS$2,0,$J$25*(J54-1),1,1)="","",OFFSET(抽出!$CS$2,0,$J$25*(J54-1),1,1))</f>
        <v/>
      </c>
      <c r="E55" s="592"/>
      <c r="F55" s="592"/>
      <c r="G55" s="592"/>
    </row>
    <row r="56" spans="1:12" ht="22.5" customHeight="1">
      <c r="A56" s="145"/>
      <c r="B56" s="143" t="s">
        <v>378</v>
      </c>
      <c r="C56" s="144"/>
      <c r="D56" s="600" t="str">
        <f ca="1">IF(OFFSET(抽出!$CT$2,0,$J$25*(J54-1),1,1)="","",OFFSET(抽出!$CT$2,0,$J$25*(J54-1),1,1))</f>
        <v/>
      </c>
      <c r="E56" s="600"/>
      <c r="F56" s="600"/>
      <c r="G56" s="600"/>
    </row>
    <row r="57" spans="1:12" ht="15.75" customHeight="1">
      <c r="A57" s="145"/>
      <c r="B57" s="168"/>
      <c r="C57" s="169"/>
      <c r="D57" s="170"/>
      <c r="E57" s="146" t="s">
        <v>372</v>
      </c>
      <c r="F57" s="147" t="s">
        <v>373</v>
      </c>
      <c r="G57" s="148" t="str">
        <f ca="1">IF(OFFSET(抽出!$CW$2,0,$J$25*(J54-1),1,1)="","",OFFSET(抽出!$CW$2,0,$J$25*(J54-1),1,1))</f>
        <v/>
      </c>
    </row>
    <row r="58" spans="1:12" ht="15.75" customHeight="1">
      <c r="A58" s="145"/>
      <c r="B58" s="171"/>
      <c r="C58" s="172"/>
      <c r="D58" s="173"/>
      <c r="E58" s="149"/>
      <c r="F58" s="150" t="s">
        <v>184</v>
      </c>
      <c r="G58" s="151" t="str">
        <f ca="1">IF(OFFSET(抽出!$CX$2,0,$J$25*(J54-1),1,1)="","",OFFSET(抽出!$CX$2,0,$J$25*(J54-1),1,1))</f>
        <v/>
      </c>
    </row>
    <row r="59" spans="1:12" ht="15.75" customHeight="1">
      <c r="A59" s="145"/>
      <c r="B59" s="171"/>
      <c r="C59" s="174"/>
      <c r="D59" s="175"/>
      <c r="E59" s="153"/>
      <c r="F59" s="152" t="s">
        <v>374</v>
      </c>
      <c r="G59" s="154" t="str">
        <f ca="1">IF(OFFSET(抽出!$CY$2,0,$J$25*(J54-1),1,1)="","",OFFSET(抽出!$CY$2,0,$J$25*(J54-1),1,1))</f>
        <v/>
      </c>
    </row>
    <row r="60" spans="1:12" ht="15.75" customHeight="1">
      <c r="A60" s="601" t="str">
        <f ca="1">L54</f>
        <v/>
      </c>
      <c r="B60" s="143" t="s">
        <v>379</v>
      </c>
      <c r="C60" s="144"/>
      <c r="D60" s="155" t="str">
        <f ca="1">IF(OFFSET(抽出!$CU$2,0,$J$25*(J54-1),1,1)="","",OFFSET(抽出!$CU$2,0,$J$25*(J54-1),1,1))</f>
        <v/>
      </c>
      <c r="E60" s="143" t="s">
        <v>375</v>
      </c>
      <c r="F60" s="144"/>
      <c r="G60" s="155" t="str">
        <f ca="1">IF(OFFSET(抽出!$CZ$2,0,$J$25*(J54-1),1,1)="","",OFFSET(抽出!$CZ$2,0,$J$25*(J54-1),1,1))</f>
        <v/>
      </c>
    </row>
    <row r="61" spans="1:12" ht="15.75" customHeight="1" thickBot="1">
      <c r="A61" s="603"/>
      <c r="B61" s="156" t="s">
        <v>376</v>
      </c>
      <c r="C61" s="157"/>
      <c r="D61" s="158" t="str">
        <f ca="1">IF(OFFSET(抽出!$CV$2,0,$J$25*(J54-1),1,1)="","",OFFSET(抽出!$CV$2,0,$J$25*(J54-1),1,1))</f>
        <v/>
      </c>
      <c r="E61" s="156" t="s">
        <v>377</v>
      </c>
      <c r="F61" s="157"/>
      <c r="G61" s="159" t="str">
        <f ca="1">IF(OFFSET(抽出!$DA$2,0,$J$25*(J54-1),1,1)="","",OFFSET(抽出!$DA$2,0,$J$25*(J54-1),1,1))</f>
        <v/>
      </c>
    </row>
    <row r="62" spans="1:12" ht="22.5" customHeight="1" thickTop="1">
      <c r="A62" s="142" t="str">
        <f>J62&amp;"曲目"</f>
        <v>5曲目</v>
      </c>
      <c r="B62" s="143" t="s">
        <v>371</v>
      </c>
      <c r="C62" s="144"/>
      <c r="D62" s="592" t="str">
        <f ca="1">IF(OFFSET(抽出!$CR$2,0,$J$25*(J62-1),1,1)="","",OFFSET(抽出!$CR$2,0,$J$25*(J62-1),1,1))</f>
        <v/>
      </c>
      <c r="E62" s="592"/>
      <c r="F62" s="592"/>
      <c r="G62" s="592"/>
      <c r="J62" s="314">
        <f>J54+1</f>
        <v>5</v>
      </c>
      <c r="K62" s="314">
        <f ca="1">IF(COUNTBLANK(D62:D64)+COUNTBLANK(D65:D69)+COUNTBLANK(G65:G69)=13,0,1)</f>
        <v>0</v>
      </c>
      <c r="L62" s="314" t="str">
        <f ca="1">IF(AND(K62=1,SUM(K62:$K$111)=1),$M$3,"")</f>
        <v/>
      </c>
    </row>
    <row r="63" spans="1:12" ht="22.5" customHeight="1">
      <c r="A63" s="145"/>
      <c r="B63" s="143" t="s">
        <v>165</v>
      </c>
      <c r="C63" s="144"/>
      <c r="D63" s="592" t="str">
        <f ca="1">IF(OFFSET(抽出!$CS$2,0,$J$25*(J62-1),1,1)="","",OFFSET(抽出!$CS$2,0,$J$25*(J62-1),1,1))</f>
        <v/>
      </c>
      <c r="E63" s="592"/>
      <c r="F63" s="592"/>
      <c r="G63" s="592"/>
    </row>
    <row r="64" spans="1:12" ht="22.5" customHeight="1">
      <c r="A64" s="145"/>
      <c r="B64" s="143" t="s">
        <v>378</v>
      </c>
      <c r="C64" s="144"/>
      <c r="D64" s="600" t="str">
        <f ca="1">IF(OFFSET(抽出!$CT$2,0,$J$25*(J62-1),1,1)="","",OFFSET(抽出!$CT$2,0,$J$25*(J62-1),1,1))</f>
        <v/>
      </c>
      <c r="E64" s="600"/>
      <c r="F64" s="600"/>
      <c r="G64" s="600"/>
    </row>
    <row r="65" spans="1:12" ht="15.75" customHeight="1">
      <c r="A65" s="145"/>
      <c r="B65" s="168"/>
      <c r="C65" s="169"/>
      <c r="D65" s="170"/>
      <c r="E65" s="146" t="s">
        <v>372</v>
      </c>
      <c r="F65" s="147" t="s">
        <v>373</v>
      </c>
      <c r="G65" s="148" t="str">
        <f ca="1">IF(OFFSET(抽出!$CW$2,0,$J$25*(J62-1),1,1)="","",OFFSET(抽出!$CW$2,0,$J$25*(J62-1),1,1))</f>
        <v/>
      </c>
    </row>
    <row r="66" spans="1:12" ht="15.75" customHeight="1">
      <c r="A66" s="145"/>
      <c r="B66" s="171"/>
      <c r="C66" s="172"/>
      <c r="D66" s="173"/>
      <c r="E66" s="149"/>
      <c r="F66" s="150" t="s">
        <v>184</v>
      </c>
      <c r="G66" s="151" t="str">
        <f ca="1">IF(OFFSET(抽出!$CX$2,0,$J$25*(J62-1),1,1)="","",OFFSET(抽出!$CX$2,0,$J$25*(J62-1),1,1))</f>
        <v/>
      </c>
    </row>
    <row r="67" spans="1:12" ht="15.75" customHeight="1">
      <c r="A67" s="145"/>
      <c r="B67" s="171"/>
      <c r="C67" s="174"/>
      <c r="D67" s="175"/>
      <c r="E67" s="153"/>
      <c r="F67" s="152" t="s">
        <v>374</v>
      </c>
      <c r="G67" s="154" t="str">
        <f ca="1">IF(OFFSET(抽出!$CY$2,0,$J$25*(J62-1),1,1)="","",OFFSET(抽出!$CY$2,0,$J$25*(J62-1),1,1))</f>
        <v/>
      </c>
    </row>
    <row r="68" spans="1:12" ht="15.75" customHeight="1">
      <c r="A68" s="601" t="str">
        <f ca="1">L62</f>
        <v/>
      </c>
      <c r="B68" s="143" t="s">
        <v>379</v>
      </c>
      <c r="C68" s="144"/>
      <c r="D68" s="155" t="str">
        <f ca="1">IF(OFFSET(抽出!$CU$2,0,$J$25*(J62-1),1,1)="","",OFFSET(抽出!$CU$2,0,$J$25*(J62-1),1,1))</f>
        <v/>
      </c>
      <c r="E68" s="143" t="s">
        <v>375</v>
      </c>
      <c r="F68" s="144"/>
      <c r="G68" s="155" t="str">
        <f ca="1">IF(OFFSET(抽出!$CZ$2,0,$J$25*(J62-1),1,1)="","",OFFSET(抽出!$CZ$2,0,$J$25*(J62-1),1,1))</f>
        <v/>
      </c>
    </row>
    <row r="69" spans="1:12" ht="15.75" customHeight="1">
      <c r="A69" s="602"/>
      <c r="B69" s="143" t="s">
        <v>376</v>
      </c>
      <c r="C69" s="144"/>
      <c r="D69" s="160" t="str">
        <f ca="1">IF(OFFSET(抽出!$CV$2,0,$J$25*(J62-1),1,1)="","",OFFSET(抽出!$CV$2,0,$J$25*(J62-1),1,1))</f>
        <v/>
      </c>
      <c r="E69" s="143" t="s">
        <v>377</v>
      </c>
      <c r="F69" s="144"/>
      <c r="G69" s="155" t="str">
        <f ca="1">IF(OFFSET(抽出!$DA$2,0,$J$25*(J62-1),1,1)="","",OFFSET(抽出!$DA$2,0,$J$25*(J62-1),1,1))</f>
        <v/>
      </c>
    </row>
    <row r="70" spans="1:12" ht="22.5" customHeight="1">
      <c r="A70" s="142" t="str">
        <f>J70&amp;"曲目"</f>
        <v>6曲目</v>
      </c>
      <c r="B70" s="143" t="s">
        <v>371</v>
      </c>
      <c r="C70" s="144"/>
      <c r="D70" s="592" t="str">
        <f ca="1">IF(OFFSET(抽出!$CR$2,0,$J$25*(J70-1),1,1)="","",OFFSET(抽出!$CR$2,0,$J$25*(J70-1),1,1))</f>
        <v/>
      </c>
      <c r="E70" s="592"/>
      <c r="F70" s="592"/>
      <c r="G70" s="592"/>
      <c r="J70" s="314">
        <f>J62+1</f>
        <v>6</v>
      </c>
      <c r="K70" s="314">
        <f ca="1">IF(COUNTBLANK(D70:D72)+COUNTBLANK(D73:D77)+COUNTBLANK(G73:G77)=13,0,1)</f>
        <v>0</v>
      </c>
      <c r="L70" s="314" t="str">
        <f ca="1">IF(AND(K70=1,SUM(K70:$K$111)=1),$M$3,"")</f>
        <v/>
      </c>
    </row>
    <row r="71" spans="1:12" ht="22.5" customHeight="1">
      <c r="A71" s="145"/>
      <c r="B71" s="143" t="s">
        <v>165</v>
      </c>
      <c r="C71" s="144"/>
      <c r="D71" s="592" t="str">
        <f ca="1">IF(OFFSET(抽出!$CS$2,0,$J$25*(J70-1),1,1)="","",OFFSET(抽出!$CS$2,0,$J$25*(J70-1),1,1))</f>
        <v/>
      </c>
      <c r="E71" s="592"/>
      <c r="F71" s="592"/>
      <c r="G71" s="592"/>
    </row>
    <row r="72" spans="1:12" ht="22.5" customHeight="1">
      <c r="A72" s="145"/>
      <c r="B72" s="143" t="s">
        <v>378</v>
      </c>
      <c r="C72" s="144"/>
      <c r="D72" s="600" t="str">
        <f ca="1">IF(OFFSET(抽出!$CT$2,0,$J$25*(J70-1),1,1)="","",OFFSET(抽出!$CT$2,0,$J$25*(J70-1),1,1))</f>
        <v/>
      </c>
      <c r="E72" s="600"/>
      <c r="F72" s="600"/>
      <c r="G72" s="600"/>
    </row>
    <row r="73" spans="1:12" ht="15.75" customHeight="1">
      <c r="A73" s="145"/>
      <c r="B73" s="168"/>
      <c r="C73" s="169"/>
      <c r="D73" s="170"/>
      <c r="E73" s="146" t="s">
        <v>372</v>
      </c>
      <c r="F73" s="147" t="s">
        <v>373</v>
      </c>
      <c r="G73" s="148" t="str">
        <f ca="1">IF(OFFSET(抽出!$CW$2,0,$J$25*(J70-1),1,1)="","",OFFSET(抽出!$CW$2,0,$J$25*(J70-1),1,1))</f>
        <v/>
      </c>
    </row>
    <row r="74" spans="1:12" ht="15.75" customHeight="1">
      <c r="A74" s="145"/>
      <c r="B74" s="171"/>
      <c r="C74" s="172"/>
      <c r="D74" s="173"/>
      <c r="E74" s="149"/>
      <c r="F74" s="150" t="s">
        <v>184</v>
      </c>
      <c r="G74" s="151" t="str">
        <f ca="1">IF(OFFSET(抽出!$CX$2,0,$J$25*(J70-1),1,1)="","",OFFSET(抽出!$CX$2,0,$J$25*(J70-1),1,1))</f>
        <v/>
      </c>
    </row>
    <row r="75" spans="1:12" ht="15.75" customHeight="1">
      <c r="A75" s="145"/>
      <c r="B75" s="171"/>
      <c r="C75" s="174"/>
      <c r="D75" s="175"/>
      <c r="E75" s="153"/>
      <c r="F75" s="152" t="s">
        <v>374</v>
      </c>
      <c r="G75" s="154" t="str">
        <f ca="1">IF(OFFSET(抽出!$CY$2,0,$J$25*(J70-1),1,1)="","",OFFSET(抽出!$CY$2,0,$J$25*(J70-1),1,1))</f>
        <v/>
      </c>
    </row>
    <row r="76" spans="1:12" ht="15.75" customHeight="1">
      <c r="A76" s="601" t="str">
        <f ca="1">L70</f>
        <v/>
      </c>
      <c r="B76" s="143" t="s">
        <v>379</v>
      </c>
      <c r="C76" s="144"/>
      <c r="D76" s="155" t="str">
        <f ca="1">IF(OFFSET(抽出!$CU$2,0,$J$25*(J70-1),1,1)="","",OFFSET(抽出!$CU$2,0,$J$25*(J70-1),1,1))</f>
        <v/>
      </c>
      <c r="E76" s="143" t="s">
        <v>375</v>
      </c>
      <c r="F76" s="144"/>
      <c r="G76" s="155" t="str">
        <f ca="1">IF(OFFSET(抽出!$CZ$2,0,$J$25*(J70-1),1,1)="","",OFFSET(抽出!$CZ$2,0,$J$25*(J70-1),1,1))</f>
        <v/>
      </c>
    </row>
    <row r="77" spans="1:12" ht="15.75" customHeight="1">
      <c r="A77" s="602"/>
      <c r="B77" s="143" t="s">
        <v>376</v>
      </c>
      <c r="C77" s="144"/>
      <c r="D77" s="160" t="str">
        <f ca="1">IF(OFFSET(抽出!$CV$2,0,$J$25*(J70-1),1,1)="","",OFFSET(抽出!$CV$2,0,$J$25*(J70-1),1,1))</f>
        <v/>
      </c>
      <c r="E77" s="143" t="s">
        <v>377</v>
      </c>
      <c r="F77" s="144"/>
      <c r="G77" s="155" t="str">
        <f ca="1">IF(OFFSET(抽出!$DA$2,0,$J$25*(J70-1),1,1)="","",OFFSET(抽出!$DA$2,0,$J$25*(J70-1),1,1))</f>
        <v/>
      </c>
    </row>
    <row r="78" spans="1:12" ht="3" customHeight="1">
      <c r="A78" s="161"/>
      <c r="B78" s="162"/>
      <c r="C78" s="162"/>
      <c r="D78" s="163"/>
      <c r="E78" s="162"/>
      <c r="F78" s="162"/>
      <c r="G78" s="163"/>
    </row>
    <row r="79" spans="1:12" ht="21" customHeight="1">
      <c r="A79" s="164"/>
      <c r="B79" s="165"/>
      <c r="C79" s="165"/>
      <c r="D79" s="166"/>
      <c r="E79" s="344"/>
      <c r="F79" s="344"/>
      <c r="G79" s="345" t="str">
        <f>IF($B$3="","",$B$3&amp;"-3")</f>
        <v/>
      </c>
    </row>
    <row r="80" spans="1:12" ht="22.5" customHeight="1">
      <c r="A80" s="142" t="str">
        <f>J80&amp;"曲目"</f>
        <v>7曲目</v>
      </c>
      <c r="B80" s="143" t="s">
        <v>371</v>
      </c>
      <c r="C80" s="144"/>
      <c r="D80" s="592" t="str">
        <f ca="1">IF(OFFSET(抽出!$CR$2,0,$J$25*(J80-1),1,1)="","",OFFSET(抽出!$CR$2,0,$J$25*(J80-1),1,1))</f>
        <v/>
      </c>
      <c r="E80" s="592"/>
      <c r="F80" s="592"/>
      <c r="G80" s="592"/>
      <c r="J80" s="314">
        <f>J70+1</f>
        <v>7</v>
      </c>
      <c r="K80" s="314">
        <f ca="1">IF(COUNTBLANK(D80:D82)+COUNTBLANK(D83:D87)+COUNTBLANK(G83:G87)=13,0,1)</f>
        <v>0</v>
      </c>
      <c r="L80" s="314" t="str">
        <f ca="1">IF(AND(K80=1,SUM(K80:$K$111)=1),$M$3,"")</f>
        <v/>
      </c>
    </row>
    <row r="81" spans="1:12" ht="22.5" customHeight="1">
      <c r="A81" s="145"/>
      <c r="B81" s="143" t="s">
        <v>165</v>
      </c>
      <c r="C81" s="144"/>
      <c r="D81" s="592" t="str">
        <f ca="1">IF(OFFSET(抽出!$CS$2,0,$J$25*(J80-1),1,1)="","",OFFSET(抽出!$CS$2,0,$J$25*(J80-1),1,1))</f>
        <v/>
      </c>
      <c r="E81" s="592"/>
      <c r="F81" s="592"/>
      <c r="G81" s="592"/>
    </row>
    <row r="82" spans="1:12" ht="22.5" customHeight="1">
      <c r="A82" s="145"/>
      <c r="B82" s="143" t="s">
        <v>378</v>
      </c>
      <c r="C82" s="144"/>
      <c r="D82" s="600" t="str">
        <f ca="1">IF(OFFSET(抽出!$CT$2,0,$J$25*(J80-1),1,1)="","",OFFSET(抽出!$CT$2,0,$J$25*(J80-1),1,1))</f>
        <v/>
      </c>
      <c r="E82" s="600"/>
      <c r="F82" s="600"/>
      <c r="G82" s="600"/>
    </row>
    <row r="83" spans="1:12" ht="15.75" customHeight="1">
      <c r="A83" s="145"/>
      <c r="B83" s="168"/>
      <c r="C83" s="169"/>
      <c r="D83" s="170"/>
      <c r="E83" s="146" t="s">
        <v>372</v>
      </c>
      <c r="F83" s="147" t="s">
        <v>373</v>
      </c>
      <c r="G83" s="148" t="str">
        <f ca="1">IF(OFFSET(抽出!$CW$2,0,$J$25*(J80-1),1,1)="","",OFFSET(抽出!$CW$2,0,$J$25*(J80-1),1,1))</f>
        <v/>
      </c>
    </row>
    <row r="84" spans="1:12" ht="15.75" customHeight="1">
      <c r="A84" s="145"/>
      <c r="B84" s="171"/>
      <c r="C84" s="172"/>
      <c r="D84" s="173"/>
      <c r="E84" s="149"/>
      <c r="F84" s="150" t="s">
        <v>184</v>
      </c>
      <c r="G84" s="151" t="str">
        <f ca="1">IF(OFFSET(抽出!$CX$2,0,$J$25*(J80-1),1,1)="","",OFFSET(抽出!$CX$2,0,$J$25*(J80-1),1,1))</f>
        <v/>
      </c>
    </row>
    <row r="85" spans="1:12" ht="15.75" customHeight="1">
      <c r="A85" s="145"/>
      <c r="B85" s="171"/>
      <c r="C85" s="174"/>
      <c r="D85" s="175"/>
      <c r="E85" s="153"/>
      <c r="F85" s="152" t="s">
        <v>374</v>
      </c>
      <c r="G85" s="154" t="str">
        <f ca="1">IF(OFFSET(抽出!$CY$2,0,$J$25*(J80-1),1,1)="","",OFFSET(抽出!$CY$2,0,$J$25*(J80-1),1,1))</f>
        <v/>
      </c>
    </row>
    <row r="86" spans="1:12" ht="15.75" customHeight="1">
      <c r="A86" s="601" t="str">
        <f ca="1">L80</f>
        <v/>
      </c>
      <c r="B86" s="143" t="s">
        <v>379</v>
      </c>
      <c r="C86" s="144"/>
      <c r="D86" s="155" t="str">
        <f ca="1">IF(OFFSET(抽出!$CU$2,0,$J$25*(J80-1),1,1)="","",OFFSET(抽出!$CU$2,0,$J$25*(J80-1),1,1))</f>
        <v/>
      </c>
      <c r="E86" s="143" t="s">
        <v>375</v>
      </c>
      <c r="F86" s="144"/>
      <c r="G86" s="155" t="str">
        <f ca="1">IF(OFFSET(抽出!$CZ$2,0,$J$25*(J80-1),1,1)="","",OFFSET(抽出!$CZ$2,0,$J$25*(J80-1),1,1))</f>
        <v/>
      </c>
    </row>
    <row r="87" spans="1:12" ht="15.75" customHeight="1" thickBot="1">
      <c r="A87" s="603"/>
      <c r="B87" s="156" t="s">
        <v>376</v>
      </c>
      <c r="C87" s="157"/>
      <c r="D87" s="158" t="str">
        <f ca="1">IF(OFFSET(抽出!$CV$2,0,$J$25*(J80-1),1,1)="","",OFFSET(抽出!$CV$2,0,$J$25*(J80-1),1,1))</f>
        <v/>
      </c>
      <c r="E87" s="156" t="s">
        <v>377</v>
      </c>
      <c r="F87" s="157"/>
      <c r="G87" s="159" t="str">
        <f ca="1">IF(OFFSET(抽出!$DA$2,0,$J$25*(J80-1),1,1)="","",OFFSET(抽出!$DA$2,0,$J$25*(J80-1),1,1))</f>
        <v/>
      </c>
    </row>
    <row r="88" spans="1:12" ht="22.5" customHeight="1" thickTop="1">
      <c r="A88" s="142" t="str">
        <f>J88&amp;"曲目"</f>
        <v>8曲目</v>
      </c>
      <c r="B88" s="143" t="s">
        <v>371</v>
      </c>
      <c r="C88" s="144"/>
      <c r="D88" s="592" t="str">
        <f ca="1">IF(OFFSET(抽出!$CR$2,0,$J$25*(J88-1),1,1)="","",OFFSET(抽出!$CR$2,0,$J$25*(J88-1),1,1))</f>
        <v/>
      </c>
      <c r="E88" s="592"/>
      <c r="F88" s="592"/>
      <c r="G88" s="592"/>
      <c r="J88" s="314">
        <f>J80+1</f>
        <v>8</v>
      </c>
      <c r="K88" s="314">
        <f ca="1">IF(COUNTBLANK(D88:D90)+COUNTBLANK(D91:D95)+COUNTBLANK(G91:G95)=13,0,1)</f>
        <v>0</v>
      </c>
      <c r="L88" s="314" t="str">
        <f ca="1">IF(AND(K88=1,SUM(K88:$K$111)=1),$M$3,"")</f>
        <v/>
      </c>
    </row>
    <row r="89" spans="1:12" ht="22.5" customHeight="1">
      <c r="A89" s="145"/>
      <c r="B89" s="143" t="s">
        <v>165</v>
      </c>
      <c r="C89" s="144"/>
      <c r="D89" s="592" t="str">
        <f ca="1">IF(OFFSET(抽出!$CS$2,0,$J$25*(J88-1),1,1)="","",OFFSET(抽出!$CS$2,0,$J$25*(J88-1),1,1))</f>
        <v/>
      </c>
      <c r="E89" s="592"/>
      <c r="F89" s="592"/>
      <c r="G89" s="592"/>
    </row>
    <row r="90" spans="1:12" ht="22.5" customHeight="1">
      <c r="A90" s="145"/>
      <c r="B90" s="143" t="s">
        <v>378</v>
      </c>
      <c r="C90" s="144"/>
      <c r="D90" s="600" t="str">
        <f ca="1">IF(OFFSET(抽出!$CT$2,0,$J$25*(J88-1),1,1)="","",OFFSET(抽出!$CT$2,0,$J$25*(J88-1),1,1))</f>
        <v/>
      </c>
      <c r="E90" s="600"/>
      <c r="F90" s="600"/>
      <c r="G90" s="600"/>
    </row>
    <row r="91" spans="1:12" ht="15.75" customHeight="1">
      <c r="A91" s="145"/>
      <c r="B91" s="168"/>
      <c r="C91" s="169"/>
      <c r="D91" s="170"/>
      <c r="E91" s="146" t="s">
        <v>372</v>
      </c>
      <c r="F91" s="147" t="s">
        <v>373</v>
      </c>
      <c r="G91" s="148" t="str">
        <f ca="1">IF(OFFSET(抽出!$CW$2,0,$J$25*(J88-1),1,1)="","",OFFSET(抽出!$CW$2,0,$J$25*(J88-1),1,1))</f>
        <v/>
      </c>
    </row>
    <row r="92" spans="1:12" ht="15.75" customHeight="1">
      <c r="A92" s="145"/>
      <c r="B92" s="171"/>
      <c r="C92" s="172"/>
      <c r="D92" s="173"/>
      <c r="E92" s="149"/>
      <c r="F92" s="150" t="s">
        <v>184</v>
      </c>
      <c r="G92" s="151" t="str">
        <f ca="1">IF(OFFSET(抽出!$CX$2,0,$J$25*(J88-1),1,1)="","",OFFSET(抽出!$CX$2,0,$J$25*(J88-1),1,1))</f>
        <v/>
      </c>
    </row>
    <row r="93" spans="1:12" ht="15.75" customHeight="1">
      <c r="A93" s="145"/>
      <c r="B93" s="171"/>
      <c r="C93" s="174"/>
      <c r="D93" s="175"/>
      <c r="E93" s="153"/>
      <c r="F93" s="152" t="s">
        <v>374</v>
      </c>
      <c r="G93" s="154" t="str">
        <f ca="1">IF(OFFSET(抽出!$CY$2,0,$J$25*(J88-1),1,1)="","",OFFSET(抽出!$CY$2,0,$J$25*(J88-1),1,1))</f>
        <v/>
      </c>
    </row>
    <row r="94" spans="1:12" ht="15.75" customHeight="1">
      <c r="A94" s="601" t="str">
        <f ca="1">L88</f>
        <v/>
      </c>
      <c r="B94" s="143" t="s">
        <v>379</v>
      </c>
      <c r="C94" s="144"/>
      <c r="D94" s="155" t="str">
        <f ca="1">IF(OFFSET(抽出!$CU$2,0,$J$25*(J88-1),1,1)="","",OFFSET(抽出!$CU$2,0,$J$25*(J88-1),1,1))</f>
        <v/>
      </c>
      <c r="E94" s="143" t="s">
        <v>375</v>
      </c>
      <c r="F94" s="144"/>
      <c r="G94" s="155" t="str">
        <f ca="1">IF(OFFSET(抽出!$CZ$2,0,$J$25*(J88-1),1,1)="","",OFFSET(抽出!$CZ$2,0,$J$25*(J88-1),1,1))</f>
        <v/>
      </c>
    </row>
    <row r="95" spans="1:12" ht="15.75" customHeight="1" thickBot="1">
      <c r="A95" s="603"/>
      <c r="B95" s="156" t="s">
        <v>376</v>
      </c>
      <c r="C95" s="157"/>
      <c r="D95" s="158" t="str">
        <f ca="1">IF(OFFSET(抽出!$CV$2,0,$J$25*(J88-1),1,1)="","",OFFSET(抽出!$CV$2,0,$J$25*(J88-1),1,1))</f>
        <v/>
      </c>
      <c r="E95" s="156" t="s">
        <v>377</v>
      </c>
      <c r="F95" s="157"/>
      <c r="G95" s="159" t="str">
        <f ca="1">IF(OFFSET(抽出!$DA$2,0,$J$25*(J88-1),1,1)="","",OFFSET(抽出!$DA$2,0,$J$25*(J88-1),1,1))</f>
        <v/>
      </c>
    </row>
    <row r="96" spans="1:12" ht="22.5" customHeight="1" thickTop="1">
      <c r="A96" s="142" t="str">
        <f>J96&amp;"曲目"</f>
        <v>9曲目</v>
      </c>
      <c r="B96" s="143" t="s">
        <v>371</v>
      </c>
      <c r="C96" s="144"/>
      <c r="D96" s="592" t="str">
        <f ca="1">IF(OFFSET(抽出!$CR$2,0,$J$25*(J96-1),1,1)="","",OFFSET(抽出!$CR$2,0,$J$25*(J96-1),1,1))</f>
        <v/>
      </c>
      <c r="E96" s="592"/>
      <c r="F96" s="592"/>
      <c r="G96" s="592"/>
      <c r="J96" s="314">
        <f>J88+1</f>
        <v>9</v>
      </c>
      <c r="K96" s="314">
        <f ca="1">IF(COUNTBLANK(D96:D98)+COUNTBLANK(D99:D103)+COUNTBLANK(G99:G103)=13,0,1)</f>
        <v>0</v>
      </c>
      <c r="L96" s="314" t="str">
        <f ca="1">IF(AND(K96=1,SUM(K96:$K$111)=1),$M$3,"")</f>
        <v/>
      </c>
    </row>
    <row r="97" spans="1:12" ht="22.5" customHeight="1">
      <c r="A97" s="145"/>
      <c r="B97" s="143" t="s">
        <v>165</v>
      </c>
      <c r="C97" s="144"/>
      <c r="D97" s="592" t="str">
        <f ca="1">IF(OFFSET(抽出!$CS$2,0,$J$25*(J96-1),1,1)="","",OFFSET(抽出!$CS$2,0,$J$25*(J96-1),1,1))</f>
        <v/>
      </c>
      <c r="E97" s="592"/>
      <c r="F97" s="592"/>
      <c r="G97" s="592"/>
    </row>
    <row r="98" spans="1:12" ht="22.5" customHeight="1">
      <c r="A98" s="145"/>
      <c r="B98" s="143" t="s">
        <v>378</v>
      </c>
      <c r="C98" s="144"/>
      <c r="D98" s="600" t="str">
        <f ca="1">IF(OFFSET(抽出!$CT$2,0,$J$25*(J96-1),1,1)="","",OFFSET(抽出!$CT$2,0,$J$25*(J96-1),1,1))</f>
        <v/>
      </c>
      <c r="E98" s="600"/>
      <c r="F98" s="600"/>
      <c r="G98" s="600"/>
    </row>
    <row r="99" spans="1:12" ht="15.75" customHeight="1">
      <c r="A99" s="145"/>
      <c r="B99" s="168"/>
      <c r="C99" s="169"/>
      <c r="D99" s="170"/>
      <c r="E99" s="146" t="s">
        <v>372</v>
      </c>
      <c r="F99" s="147" t="s">
        <v>373</v>
      </c>
      <c r="G99" s="148" t="str">
        <f ca="1">IF(OFFSET(抽出!$CW$2,0,$J$25*(J96-1),1,1)="","",OFFSET(抽出!$CW$2,0,$J$25*(J96-1),1,1))</f>
        <v/>
      </c>
    </row>
    <row r="100" spans="1:12" ht="15.75" customHeight="1">
      <c r="A100" s="145"/>
      <c r="B100" s="171"/>
      <c r="C100" s="172"/>
      <c r="D100" s="173"/>
      <c r="E100" s="149"/>
      <c r="F100" s="150" t="s">
        <v>184</v>
      </c>
      <c r="G100" s="151" t="str">
        <f ca="1">IF(OFFSET(抽出!$CX$2,0,$J$25*(J96-1),1,1)="","",OFFSET(抽出!$CX$2,0,$J$25*(J96-1),1,1))</f>
        <v/>
      </c>
    </row>
    <row r="101" spans="1:12" ht="15.75" customHeight="1">
      <c r="A101" s="145"/>
      <c r="B101" s="171"/>
      <c r="C101" s="174"/>
      <c r="D101" s="175"/>
      <c r="E101" s="153"/>
      <c r="F101" s="152" t="s">
        <v>374</v>
      </c>
      <c r="G101" s="154" t="str">
        <f ca="1">IF(OFFSET(抽出!$CY$2,0,$J$25*(J96-1),1,1)="","",OFFSET(抽出!$CY$2,0,$J$25*(J96-1),1,1))</f>
        <v/>
      </c>
    </row>
    <row r="102" spans="1:12" ht="15.75" customHeight="1">
      <c r="A102" s="601" t="str">
        <f ca="1">L96</f>
        <v/>
      </c>
      <c r="B102" s="143" t="s">
        <v>379</v>
      </c>
      <c r="C102" s="144"/>
      <c r="D102" s="155" t="str">
        <f ca="1">IF(OFFSET(抽出!$CU$2,0,$J$25*(J96-1),1,1)="","",OFFSET(抽出!$CU$2,0,$J$25*(J96-1),1,1))</f>
        <v/>
      </c>
      <c r="E102" s="143" t="s">
        <v>375</v>
      </c>
      <c r="F102" s="144"/>
      <c r="G102" s="155" t="str">
        <f ca="1">IF(OFFSET(抽出!$CZ$2,0,$J$25*(J96-1),1,1)="","",OFFSET(抽出!$CZ$2,0,$J$25*(J96-1),1,1))</f>
        <v/>
      </c>
    </row>
    <row r="103" spans="1:12" ht="15.75" customHeight="1" thickBot="1">
      <c r="A103" s="603"/>
      <c r="B103" s="156" t="s">
        <v>376</v>
      </c>
      <c r="C103" s="157"/>
      <c r="D103" s="158" t="str">
        <f ca="1">IF(OFFSET(抽出!$CV$2,0,$J$25*(J96-1),1,1)="","",OFFSET(抽出!$CV$2,0,$J$25*(J96-1),1,1))</f>
        <v/>
      </c>
      <c r="E103" s="156" t="s">
        <v>377</v>
      </c>
      <c r="F103" s="157"/>
      <c r="G103" s="159" t="str">
        <f ca="1">IF(OFFSET(抽出!$DA$2,0,$J$25*(J96-1),1,1)="","",OFFSET(抽出!$DA$2,0,$J$25*(J96-1),1,1))</f>
        <v/>
      </c>
    </row>
    <row r="104" spans="1:12" ht="22.5" customHeight="1" thickTop="1">
      <c r="A104" s="142" t="str">
        <f>J104&amp;"曲目"</f>
        <v>10曲目</v>
      </c>
      <c r="B104" s="143" t="s">
        <v>371</v>
      </c>
      <c r="C104" s="144"/>
      <c r="D104" s="592" t="str">
        <f ca="1">IF(OFFSET(抽出!$CR$2,0,$J$25*(J104-1),1,1)="","",OFFSET(抽出!$CR$2,0,$J$25*(J104-1),1,1))</f>
        <v/>
      </c>
      <c r="E104" s="592"/>
      <c r="F104" s="592"/>
      <c r="G104" s="592"/>
      <c r="J104" s="314">
        <f>J96+1</f>
        <v>10</v>
      </c>
      <c r="K104" s="314">
        <f ca="1">IF(COUNTBLANK(D104:D106)+COUNTBLANK(D107:D111)+COUNTBLANK(G107:G111)=13,0,1)</f>
        <v>0</v>
      </c>
      <c r="L104" s="314" t="str">
        <f ca="1">IF(AND(K104=1,SUM(K104:$K$111)=1),$M$3,"")</f>
        <v/>
      </c>
    </row>
    <row r="105" spans="1:12" ht="22.5" customHeight="1">
      <c r="A105" s="145"/>
      <c r="B105" s="143" t="s">
        <v>165</v>
      </c>
      <c r="C105" s="144"/>
      <c r="D105" s="592" t="str">
        <f ca="1">IF(OFFSET(抽出!$CS$2,0,$J$25*(J104-1),1,1)="","",OFFSET(抽出!$CS$2,0,$J$25*(J104-1),1,1))</f>
        <v/>
      </c>
      <c r="E105" s="592"/>
      <c r="F105" s="592"/>
      <c r="G105" s="592"/>
    </row>
    <row r="106" spans="1:12" ht="22.5" customHeight="1">
      <c r="A106" s="145"/>
      <c r="B106" s="143" t="s">
        <v>378</v>
      </c>
      <c r="C106" s="144"/>
      <c r="D106" s="600" t="str">
        <f ca="1">IF(OFFSET(抽出!$CT$2,0,$J$25*(J104-1),1,1)="","",OFFSET(抽出!$CT$2,0,$J$25*(J104-1),1,1))</f>
        <v/>
      </c>
      <c r="E106" s="600"/>
      <c r="F106" s="600"/>
      <c r="G106" s="600"/>
    </row>
    <row r="107" spans="1:12" ht="15.75" customHeight="1">
      <c r="A107" s="145"/>
      <c r="B107" s="168"/>
      <c r="C107" s="169"/>
      <c r="D107" s="170"/>
      <c r="E107" s="146" t="s">
        <v>372</v>
      </c>
      <c r="F107" s="147" t="s">
        <v>373</v>
      </c>
      <c r="G107" s="148" t="str">
        <f ca="1">IF(OFFSET(抽出!$CW$2,0,$J$25*(J104-1),1,1)="","",OFFSET(抽出!$CW$2,0,$J$25*(J104-1),1,1))</f>
        <v/>
      </c>
    </row>
    <row r="108" spans="1:12" ht="15.75" customHeight="1">
      <c r="A108" s="145"/>
      <c r="B108" s="171"/>
      <c r="C108" s="172"/>
      <c r="D108" s="173"/>
      <c r="E108" s="149"/>
      <c r="F108" s="150" t="s">
        <v>184</v>
      </c>
      <c r="G108" s="151" t="str">
        <f ca="1">IF(OFFSET(抽出!$CX$2,0,$J$25*(J104-1),1,1)="","",OFFSET(抽出!$CX$2,0,$J$25*(J104-1),1,1))</f>
        <v/>
      </c>
    </row>
    <row r="109" spans="1:12" ht="15.75" customHeight="1">
      <c r="A109" s="145"/>
      <c r="B109" s="171"/>
      <c r="C109" s="174"/>
      <c r="D109" s="175"/>
      <c r="E109" s="153"/>
      <c r="F109" s="152" t="s">
        <v>374</v>
      </c>
      <c r="G109" s="154" t="str">
        <f ca="1">IF(OFFSET(抽出!$CY$2,0,$J$25*(J104-1),1,1)="","",OFFSET(抽出!$CY$2,0,$J$25*(J104-1),1,1))</f>
        <v/>
      </c>
    </row>
    <row r="110" spans="1:12" ht="15.75" customHeight="1">
      <c r="A110" s="601" t="str">
        <f ca="1">L104</f>
        <v/>
      </c>
      <c r="B110" s="143" t="s">
        <v>379</v>
      </c>
      <c r="C110" s="144"/>
      <c r="D110" s="155" t="str">
        <f ca="1">IF(OFFSET(抽出!$CU$2,0,$J$25*(J104-1),1,1)="","",OFFSET(抽出!$CU$2,0,$J$25*(J104-1),1,1))</f>
        <v/>
      </c>
      <c r="E110" s="143" t="s">
        <v>375</v>
      </c>
      <c r="F110" s="144"/>
      <c r="G110" s="155" t="str">
        <f ca="1">IF(OFFSET(抽出!$CZ$2,0,$J$25*(J104-1),1,1)="","",OFFSET(抽出!$CZ$2,0,$J$25*(J104-1),1,1))</f>
        <v/>
      </c>
    </row>
    <row r="111" spans="1:12" ht="15.75" customHeight="1">
      <c r="A111" s="602"/>
      <c r="B111" s="143" t="s">
        <v>376</v>
      </c>
      <c r="C111" s="144"/>
      <c r="D111" s="160" t="str">
        <f ca="1">IF(OFFSET(抽出!$CV$2,0,$J$25*(J104-1),1,1)="","",OFFSET(抽出!$CV$2,0,$J$25*(J104-1),1,1))</f>
        <v/>
      </c>
      <c r="E111" s="143" t="s">
        <v>377</v>
      </c>
      <c r="F111" s="144"/>
      <c r="G111" s="155" t="str">
        <f ca="1">IF(OFFSET(抽出!$DA$2,0,$J$25*(J104-1),1,1)="","",OFFSET(抽出!$DA$2,0,$J$25*(J104-1),1,1))</f>
        <v/>
      </c>
    </row>
    <row r="112" spans="1:12" ht="3" customHeight="1"/>
    <row r="113" hidden="1"/>
  </sheetData>
  <sheetProtection password="C6B7" sheet="1" objects="1" scenarios="1" selectLockedCells="1"/>
  <mergeCells count="63">
    <mergeCell ref="A110:A111"/>
    <mergeCell ref="D97:G97"/>
    <mergeCell ref="D98:G98"/>
    <mergeCell ref="A102:A103"/>
    <mergeCell ref="D104:G104"/>
    <mergeCell ref="D105:G105"/>
    <mergeCell ref="D106:G106"/>
    <mergeCell ref="D96:G96"/>
    <mergeCell ref="D71:G71"/>
    <mergeCell ref="D72:G72"/>
    <mergeCell ref="A76:A77"/>
    <mergeCell ref="D80:G80"/>
    <mergeCell ref="D81:G81"/>
    <mergeCell ref="D82:G82"/>
    <mergeCell ref="A86:A87"/>
    <mergeCell ref="D88:G88"/>
    <mergeCell ref="D89:G89"/>
    <mergeCell ref="D90:G90"/>
    <mergeCell ref="A94:A95"/>
    <mergeCell ref="D70:G70"/>
    <mergeCell ref="D47:G47"/>
    <mergeCell ref="D48:G48"/>
    <mergeCell ref="A52:A53"/>
    <mergeCell ref="D54:G54"/>
    <mergeCell ref="D55:G55"/>
    <mergeCell ref="D56:G56"/>
    <mergeCell ref="A60:A61"/>
    <mergeCell ref="D62:G62"/>
    <mergeCell ref="D63:G63"/>
    <mergeCell ref="D64:G64"/>
    <mergeCell ref="A68:A69"/>
    <mergeCell ref="D46:G46"/>
    <mergeCell ref="A1:G1"/>
    <mergeCell ref="A2:G2"/>
    <mergeCell ref="B3:G3"/>
    <mergeCell ref="D28:G28"/>
    <mergeCell ref="D29:G29"/>
    <mergeCell ref="D30:G30"/>
    <mergeCell ref="A34:A35"/>
    <mergeCell ref="D38:G38"/>
    <mergeCell ref="D39:G39"/>
    <mergeCell ref="D40:G40"/>
    <mergeCell ref="A44:A4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5:G25"/>
    <mergeCell ref="D20:G20"/>
    <mergeCell ref="D21:G21"/>
    <mergeCell ref="D22:G22"/>
    <mergeCell ref="D23:G23"/>
    <mergeCell ref="D24:G24"/>
  </mergeCells>
  <phoneticPr fontId="1"/>
  <pageMargins left="0.7" right="0.7" top="0.75" bottom="0.75" header="0.3" footer="0.3"/>
  <pageSetup paperSize="9" orientation="portrait" horizontalDpi="0" verticalDpi="0" r:id="rId1"/>
  <rowBreaks count="2" manualBreakCount="2">
    <brk id="36" max="7" man="1"/>
    <brk id="7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90"/>
  <sheetViews>
    <sheetView zoomScaleNormal="100" workbookViewId="0">
      <selection activeCell="I1" sqref="I1"/>
    </sheetView>
  </sheetViews>
  <sheetFormatPr defaultColWidth="0" defaultRowHeight="14.25" zeroHeight="1"/>
  <cols>
    <col min="1" max="1" width="7.25" style="167" customWidth="1"/>
    <col min="2" max="2" width="29.375" customWidth="1"/>
    <col min="3" max="3" width="4.125" customWidth="1"/>
    <col min="4" max="8" width="9.625" customWidth="1"/>
    <col min="9" max="9" width="0.375" customWidth="1"/>
    <col min="10" max="307" width="0" hidden="1" customWidth="1"/>
    <col min="308" max="16384" width="9" hidden="1"/>
  </cols>
  <sheetData>
    <row r="1" spans="1:10" ht="20.25" customHeight="1">
      <c r="A1" s="606" t="str">
        <f>"ボールコートマーチング"&amp;選択肢!A2</f>
        <v>ボールコートマーチング2018</v>
      </c>
      <c r="B1" s="606"/>
      <c r="C1" s="606"/>
      <c r="D1" s="606"/>
      <c r="E1" s="606"/>
      <c r="F1" s="606"/>
      <c r="G1" s="606"/>
      <c r="H1" s="606"/>
    </row>
    <row r="2" spans="1:10" ht="20.25" customHeight="1">
      <c r="A2" s="607" t="s">
        <v>547</v>
      </c>
      <c r="B2" s="607"/>
      <c r="C2" s="607"/>
      <c r="D2" s="607"/>
      <c r="E2" s="607"/>
      <c r="F2" s="607"/>
      <c r="G2" s="607"/>
      <c r="H2" s="607"/>
    </row>
    <row r="3" spans="1:10" ht="27" customHeight="1">
      <c r="A3" s="324" t="s">
        <v>177</v>
      </c>
      <c r="B3" s="608" t="str">
        <f>抽出!A2</f>
        <v/>
      </c>
      <c r="C3" s="608"/>
      <c r="D3" s="608"/>
      <c r="E3" s="608"/>
      <c r="F3" s="608"/>
      <c r="G3" s="608"/>
      <c r="H3" s="608"/>
    </row>
    <row r="4" spans="1:10" ht="15" customHeight="1">
      <c r="A4" s="141"/>
    </row>
    <row r="5" spans="1:10" ht="48" customHeight="1">
      <c r="A5" s="325" t="str">
        <f>IF(抽出!GN2="","","電源等を"&amp;抽出!GN2)</f>
        <v/>
      </c>
      <c r="B5" s="315"/>
      <c r="J5">
        <f>'2．団体調査シート'!H206</f>
        <v>0</v>
      </c>
    </row>
    <row r="6" spans="1:10" ht="19.5" customHeight="1">
      <c r="A6" s="326" t="s">
        <v>543</v>
      </c>
      <c r="B6" s="327" t="s">
        <v>544</v>
      </c>
      <c r="C6" s="609" t="s">
        <v>548</v>
      </c>
      <c r="D6" s="609"/>
      <c r="E6" s="609"/>
      <c r="F6" s="609"/>
      <c r="G6" s="609" t="s">
        <v>545</v>
      </c>
      <c r="H6" s="609"/>
    </row>
    <row r="7" spans="1:10" ht="57" customHeight="1">
      <c r="A7" s="328">
        <v>1</v>
      </c>
      <c r="B7" s="333" t="str">
        <f>抽出!GO2</f>
        <v/>
      </c>
      <c r="C7" s="604" t="str">
        <f>抽出!GP2</f>
        <v/>
      </c>
      <c r="D7" s="604"/>
      <c r="E7" s="604"/>
      <c r="F7" s="604"/>
      <c r="G7" s="605"/>
      <c r="H7" s="605"/>
    </row>
    <row r="8" spans="1:10" ht="57" customHeight="1">
      <c r="A8" s="328">
        <v>2</v>
      </c>
      <c r="B8" s="333" t="str">
        <f>抽出!GQ2</f>
        <v/>
      </c>
      <c r="C8" s="604" t="str">
        <f>抽出!GR2</f>
        <v/>
      </c>
      <c r="D8" s="604"/>
      <c r="E8" s="604"/>
      <c r="F8" s="604"/>
      <c r="G8" s="605"/>
      <c r="H8" s="605"/>
    </row>
    <row r="9" spans="1:10" ht="57" customHeight="1">
      <c r="A9" s="328">
        <v>3</v>
      </c>
      <c r="B9" s="333" t="str">
        <f>抽出!GS2</f>
        <v/>
      </c>
      <c r="C9" s="604" t="str">
        <f>抽出!GT2</f>
        <v/>
      </c>
      <c r="D9" s="604"/>
      <c r="E9" s="604"/>
      <c r="F9" s="604"/>
      <c r="G9" s="605"/>
      <c r="H9" s="605"/>
    </row>
    <row r="10" spans="1:10" ht="57" customHeight="1">
      <c r="A10" s="328">
        <v>4</v>
      </c>
      <c r="B10" s="333" t="str">
        <f>抽出!GU2</f>
        <v/>
      </c>
      <c r="C10" s="604" t="str">
        <f>抽出!GV2</f>
        <v/>
      </c>
      <c r="D10" s="604"/>
      <c r="E10" s="604"/>
      <c r="F10" s="604"/>
      <c r="G10" s="605"/>
      <c r="H10" s="605"/>
    </row>
    <row r="11" spans="1:10" ht="57" customHeight="1">
      <c r="A11" s="328">
        <v>5</v>
      </c>
      <c r="B11" s="333" t="str">
        <f>抽出!GW2</f>
        <v/>
      </c>
      <c r="C11" s="604" t="str">
        <f>抽出!GX2</f>
        <v/>
      </c>
      <c r="D11" s="604"/>
      <c r="E11" s="604"/>
      <c r="F11" s="604"/>
      <c r="G11" s="605"/>
      <c r="H11" s="605"/>
    </row>
    <row r="12" spans="1:10" ht="57" customHeight="1">
      <c r="A12" s="328">
        <v>6</v>
      </c>
      <c r="B12" s="333" t="str">
        <f>抽出!GY2</f>
        <v/>
      </c>
      <c r="C12" s="604" t="str">
        <f>抽出!GZ2</f>
        <v/>
      </c>
      <c r="D12" s="604"/>
      <c r="E12" s="604"/>
      <c r="F12" s="604"/>
      <c r="G12" s="605"/>
      <c r="H12" s="605"/>
    </row>
    <row r="13" spans="1:10" ht="57" customHeight="1">
      <c r="A13" s="328">
        <v>7</v>
      </c>
      <c r="B13" s="333" t="str">
        <f>抽出!HA2</f>
        <v/>
      </c>
      <c r="C13" s="604" t="str">
        <f>抽出!HB2</f>
        <v/>
      </c>
      <c r="D13" s="604"/>
      <c r="E13" s="604"/>
      <c r="F13" s="604"/>
      <c r="G13" s="605"/>
      <c r="H13" s="605"/>
    </row>
    <row r="14" spans="1:10" ht="57" customHeight="1">
      <c r="A14" s="328">
        <v>8</v>
      </c>
      <c r="B14" s="333" t="str">
        <f>抽出!HC2</f>
        <v/>
      </c>
      <c r="C14" s="604" t="str">
        <f>抽出!HD2</f>
        <v/>
      </c>
      <c r="D14" s="604"/>
      <c r="E14" s="604"/>
      <c r="F14" s="604"/>
      <c r="G14" s="605"/>
      <c r="H14" s="605"/>
    </row>
    <row r="15" spans="1:10" ht="57" customHeight="1">
      <c r="A15" s="328">
        <v>9</v>
      </c>
      <c r="B15" s="333" t="str">
        <f>抽出!HE2</f>
        <v/>
      </c>
      <c r="C15" s="604" t="str">
        <f>抽出!HF2</f>
        <v/>
      </c>
      <c r="D15" s="604"/>
      <c r="E15" s="604"/>
      <c r="F15" s="604"/>
      <c r="G15" s="605"/>
      <c r="H15" s="605"/>
    </row>
    <row r="16" spans="1:10" ht="57" customHeight="1">
      <c r="A16" s="328">
        <v>10</v>
      </c>
      <c r="B16" s="333" t="str">
        <f>抽出!HG2</f>
        <v/>
      </c>
      <c r="C16" s="604" t="str">
        <f>抽出!HH2</f>
        <v/>
      </c>
      <c r="D16" s="604"/>
      <c r="E16" s="604"/>
      <c r="F16" s="604"/>
      <c r="G16" s="605"/>
      <c r="H16" s="605"/>
    </row>
    <row r="17" spans="3:8" ht="9" customHeight="1"/>
    <row r="18" spans="3:8">
      <c r="C18" s="329"/>
      <c r="D18" s="330" t="s">
        <v>546</v>
      </c>
      <c r="E18" s="331" t="s">
        <v>549</v>
      </c>
      <c r="F18" s="331"/>
      <c r="G18" s="331"/>
      <c r="H18" s="331"/>
    </row>
    <row r="19" spans="3:8" ht="60" customHeight="1">
      <c r="C19" s="163"/>
      <c r="D19" s="332"/>
      <c r="E19" s="332"/>
      <c r="F19" s="332"/>
      <c r="G19" s="332"/>
      <c r="H19" s="332"/>
    </row>
    <row r="20" spans="3:8" ht="3" customHeight="1"/>
    <row r="21" spans="3:8" hidden="1"/>
    <row r="22" spans="3:8" hidden="1"/>
    <row r="23" spans="3:8" hidden="1"/>
    <row r="24" spans="3:8" hidden="1"/>
    <row r="25" spans="3:8" hidden="1"/>
    <row r="26" spans="3:8" hidden="1"/>
    <row r="27" spans="3:8" hidden="1"/>
    <row r="28" spans="3:8" hidden="1"/>
    <row r="29" spans="3:8" hidden="1"/>
    <row r="30" spans="3:8" hidden="1"/>
    <row r="31" spans="3:8" hidden="1"/>
    <row r="32" spans="3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sheetProtection password="C6B7" sheet="1" objects="1" scenarios="1" selectLockedCells="1"/>
  <mergeCells count="25">
    <mergeCell ref="C7:F7"/>
    <mergeCell ref="G7:H7"/>
    <mergeCell ref="A1:H1"/>
    <mergeCell ref="A2:H2"/>
    <mergeCell ref="B3:H3"/>
    <mergeCell ref="C6:F6"/>
    <mergeCell ref="G6:H6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</mergeCells>
  <phoneticPr fontId="1"/>
  <conditionalFormatting sqref="A5">
    <cfRule type="expression" dxfId="0" priority="1">
      <formula>$J$5=1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はじめにお読みください</vt:lpstr>
      <vt:lpstr>1．構成メンバー名簿</vt:lpstr>
      <vt:lpstr>2．団体調査シート</vt:lpstr>
      <vt:lpstr>3．提出書類一覧</vt:lpstr>
      <vt:lpstr>選択肢</vt:lpstr>
      <vt:lpstr>抽出</vt:lpstr>
      <vt:lpstr>著作権</vt:lpstr>
      <vt:lpstr>電源等</vt:lpstr>
      <vt:lpstr>著作権!Print_Area</vt:lpstr>
      <vt:lpstr>電源等!Print_Area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MB関東-02</dc:creator>
  <cp:lastModifiedBy>MB</cp:lastModifiedBy>
  <cp:lastPrinted>2018-04-02T12:27:52Z</cp:lastPrinted>
  <dcterms:created xsi:type="dcterms:W3CDTF">2013-02-12T06:30:33Z</dcterms:created>
  <dcterms:modified xsi:type="dcterms:W3CDTF">2018-04-04T09:59:59Z</dcterms:modified>
</cp:coreProperties>
</file>