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265" windowHeight="7800"/>
  </bookViews>
  <sheets>
    <sheet name="はじめにお読みください" sheetId="6" r:id="rId1"/>
    <sheet name="1．構成メンバー名簿" sheetId="12" r:id="rId2"/>
    <sheet name="2．団体調査シート" sheetId="1" r:id="rId3"/>
    <sheet name="3．提出書類一覧" sheetId="8" r:id="rId4"/>
    <sheet name="選択肢" sheetId="3" state="hidden" r:id="rId5"/>
    <sheet name="抽出" sheetId="10" state="hidden" r:id="rId6"/>
    <sheet name="著作権" sheetId="11" state="hidden" r:id="rId7"/>
    <sheet name="特殊効果" sheetId="14" state="hidden" r:id="rId8"/>
  </sheets>
  <definedNames>
    <definedName name="_xlnm.Print_Area" localSheetId="3">'3．提出書類一覧'!$A$9:$AB$40</definedName>
    <definedName name="_xlnm.Print_Area" localSheetId="6">著作権!$A:$H</definedName>
    <definedName name="_xlnm.Print_Area" localSheetId="7">特殊効果!$A$1:$I$20</definedName>
  </definedNames>
  <calcPr calcId="125725"/>
</workbook>
</file>

<file path=xl/calcChain.xml><?xml version="1.0" encoding="utf-8"?>
<calcChain xmlns="http://schemas.openxmlformats.org/spreadsheetml/2006/main">
  <c r="A1" i="14"/>
  <c r="A1" i="11"/>
  <c r="B13" i="10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B151"/>
  <c r="C151"/>
  <c r="D151"/>
  <c r="B152"/>
  <c r="C152"/>
  <c r="D152"/>
  <c r="B153"/>
  <c r="C153"/>
  <c r="D153"/>
  <c r="B154"/>
  <c r="C154"/>
  <c r="D154"/>
  <c r="B155"/>
  <c r="C155"/>
  <c r="D155"/>
  <c r="B156"/>
  <c r="C156"/>
  <c r="D156"/>
  <c r="B157"/>
  <c r="C157"/>
  <c r="D157"/>
  <c r="B158"/>
  <c r="C158"/>
  <c r="D158"/>
  <c r="B159"/>
  <c r="C159"/>
  <c r="D159"/>
  <c r="B160"/>
  <c r="C160"/>
  <c r="D160"/>
  <c r="B161"/>
  <c r="C161"/>
  <c r="D161"/>
  <c r="B162"/>
  <c r="C162"/>
  <c r="D162"/>
  <c r="B163"/>
  <c r="C163"/>
  <c r="D163"/>
  <c r="B164"/>
  <c r="C164"/>
  <c r="D164"/>
  <c r="B165"/>
  <c r="C165"/>
  <c r="D165"/>
  <c r="B166"/>
  <c r="C166"/>
  <c r="D166"/>
  <c r="B167"/>
  <c r="C167"/>
  <c r="D167"/>
  <c r="B168"/>
  <c r="C168"/>
  <c r="D168"/>
  <c r="B169"/>
  <c r="C169"/>
  <c r="D169"/>
  <c r="B170"/>
  <c r="C170"/>
  <c r="D170"/>
  <c r="B171"/>
  <c r="C171"/>
  <c r="D171"/>
  <c r="B172"/>
  <c r="C172"/>
  <c r="D172"/>
  <c r="B173"/>
  <c r="C173"/>
  <c r="D173"/>
  <c r="B174"/>
  <c r="C174"/>
  <c r="D174"/>
  <c r="B175"/>
  <c r="C175"/>
  <c r="D175"/>
  <c r="B176"/>
  <c r="C176"/>
  <c r="D176"/>
  <c r="B177"/>
  <c r="C177"/>
  <c r="D177"/>
  <c r="B178"/>
  <c r="C178"/>
  <c r="D178"/>
  <c r="B179"/>
  <c r="C179"/>
  <c r="D179"/>
  <c r="B180"/>
  <c r="C180"/>
  <c r="D180"/>
  <c r="B181"/>
  <c r="C181"/>
  <c r="D181"/>
  <c r="B182"/>
  <c r="C182"/>
  <c r="D182"/>
  <c r="B183"/>
  <c r="C183"/>
  <c r="D183"/>
  <c r="B184"/>
  <c r="C184"/>
  <c r="D184"/>
  <c r="B185"/>
  <c r="C185"/>
  <c r="D185"/>
  <c r="B186"/>
  <c r="C186"/>
  <c r="D186"/>
  <c r="B187"/>
  <c r="C187"/>
  <c r="D187"/>
  <c r="B188"/>
  <c r="C188"/>
  <c r="D188"/>
  <c r="B189"/>
  <c r="C189"/>
  <c r="D189"/>
  <c r="B190"/>
  <c r="C190"/>
  <c r="D190"/>
  <c r="B191"/>
  <c r="C191"/>
  <c r="D191"/>
  <c r="B192"/>
  <c r="C192"/>
  <c r="D192"/>
  <c r="B193"/>
  <c r="C193"/>
  <c r="D193"/>
  <c r="B194"/>
  <c r="C194"/>
  <c r="D194"/>
  <c r="B195"/>
  <c r="C195"/>
  <c r="D195"/>
  <c r="B196"/>
  <c r="C196"/>
  <c r="D196"/>
  <c r="B197"/>
  <c r="C197"/>
  <c r="D197"/>
  <c r="B198"/>
  <c r="C198"/>
  <c r="D198"/>
  <c r="B199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B206"/>
  <c r="C206"/>
  <c r="D206"/>
  <c r="B207"/>
  <c r="C207"/>
  <c r="D207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B216"/>
  <c r="C216"/>
  <c r="D216"/>
  <c r="B217"/>
  <c r="C217"/>
  <c r="D217"/>
  <c r="B218"/>
  <c r="C218"/>
  <c r="D218"/>
  <c r="B219"/>
  <c r="C219"/>
  <c r="D219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B226"/>
  <c r="C226"/>
  <c r="D226"/>
  <c r="B227"/>
  <c r="C227"/>
  <c r="D227"/>
  <c r="B228"/>
  <c r="C228"/>
  <c r="D228"/>
  <c r="B229"/>
  <c r="C229"/>
  <c r="D229"/>
  <c r="B230"/>
  <c r="C230"/>
  <c r="D230"/>
  <c r="B231"/>
  <c r="C231"/>
  <c r="D231"/>
  <c r="B232"/>
  <c r="C232"/>
  <c r="D232"/>
  <c r="B233"/>
  <c r="C233"/>
  <c r="D233"/>
  <c r="B234"/>
  <c r="C234"/>
  <c r="D234"/>
  <c r="B235"/>
  <c r="C235"/>
  <c r="D235"/>
  <c r="B236"/>
  <c r="C236"/>
  <c r="D236"/>
  <c r="B237"/>
  <c r="C237"/>
  <c r="D237"/>
  <c r="B238"/>
  <c r="C238"/>
  <c r="D238"/>
  <c r="B239"/>
  <c r="C239"/>
  <c r="D239"/>
  <c r="B240"/>
  <c r="C240"/>
  <c r="D240"/>
  <c r="B241"/>
  <c r="C241"/>
  <c r="D241"/>
  <c r="B242"/>
  <c r="C242"/>
  <c r="D242"/>
  <c r="B243"/>
  <c r="C243"/>
  <c r="D243"/>
  <c r="B244"/>
  <c r="C244"/>
  <c r="D244"/>
  <c r="B245"/>
  <c r="C245"/>
  <c r="D245"/>
  <c r="B246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54"/>
  <c r="C254"/>
  <c r="D254"/>
  <c r="B255"/>
  <c r="C255"/>
  <c r="D255"/>
  <c r="B256"/>
  <c r="C256"/>
  <c r="D256"/>
  <c r="B257"/>
  <c r="C257"/>
  <c r="D257"/>
  <c r="B258"/>
  <c r="C258"/>
  <c r="D258"/>
  <c r="B259"/>
  <c r="C259"/>
  <c r="D259"/>
  <c r="B260"/>
  <c r="C260"/>
  <c r="D260"/>
  <c r="B261"/>
  <c r="C261"/>
  <c r="D261"/>
  <c r="D12"/>
  <c r="C12"/>
  <c r="B12"/>
  <c r="A12" s="1"/>
  <c r="E11"/>
  <c r="E7"/>
  <c r="GN2"/>
  <c r="FJ2"/>
  <c r="FI2"/>
  <c r="FH2"/>
  <c r="EZ2"/>
  <c r="EY2"/>
  <c r="EX2"/>
  <c r="EP2"/>
  <c r="EO2"/>
  <c r="EN2"/>
  <c r="EF2"/>
  <c r="EE2"/>
  <c r="ED2"/>
  <c r="DV2"/>
  <c r="DU2"/>
  <c r="DT2"/>
  <c r="DL2"/>
  <c r="DK2"/>
  <c r="DJ2"/>
  <c r="DB2"/>
  <c r="DA2"/>
  <c r="CZ2"/>
  <c r="CR2"/>
  <c r="CQ2"/>
  <c r="CP2"/>
  <c r="CH2"/>
  <c r="CG2"/>
  <c r="CF2"/>
  <c r="BX2"/>
  <c r="BW2"/>
  <c r="BV2"/>
  <c r="BU2"/>
  <c r="BT2"/>
  <c r="I2"/>
  <c r="J2"/>
  <c r="H2"/>
  <c r="E2"/>
  <c r="B202" i="1"/>
  <c r="D33" i="6"/>
  <c r="D49" i="1" l="1"/>
  <c r="D50" s="1"/>
  <c r="K210" s="1"/>
  <c r="C210" s="1"/>
  <c r="H190" l="1"/>
  <c r="H191"/>
  <c r="H192"/>
  <c r="H193"/>
  <c r="H194"/>
  <c r="H195"/>
  <c r="H196"/>
  <c r="H197"/>
  <c r="H198"/>
  <c r="H189"/>
  <c r="H187"/>
  <c r="J5" i="14" s="1"/>
  <c r="J6" i="1"/>
  <c r="J2"/>
  <c r="J212"/>
  <c r="K209"/>
  <c r="K208"/>
  <c r="C208" s="1"/>
  <c r="A36" i="3"/>
  <c r="A37"/>
  <c r="A38"/>
  <c r="H77" i="1"/>
  <c r="U18" i="8" s="1"/>
  <c r="FU2" i="10" l="1"/>
  <c r="B8" i="14" s="1"/>
  <c r="FY2" i="10"/>
  <c r="B10" i="14" s="1"/>
  <c r="GC2" i="10"/>
  <c r="B12" i="14" s="1"/>
  <c r="GG2" i="10"/>
  <c r="B14" i="14" s="1"/>
  <c r="GK2" i="10"/>
  <c r="B16" i="14" s="1"/>
  <c r="FZ2" i="10"/>
  <c r="C10" i="14" s="1"/>
  <c r="GD2" i="10"/>
  <c r="C12" i="14" s="1"/>
  <c r="GL2" i="10"/>
  <c r="C16" i="14" s="1"/>
  <c r="GA2" i="10"/>
  <c r="B11" i="14" s="1"/>
  <c r="FX2" i="10"/>
  <c r="C9" i="14" s="1"/>
  <c r="GB2" i="10"/>
  <c r="C11" i="14" s="1"/>
  <c r="GF2" i="10"/>
  <c r="C13" i="14" s="1"/>
  <c r="GJ2" i="10"/>
  <c r="C15" i="14" s="1"/>
  <c r="FV2" i="10"/>
  <c r="C8" i="14" s="1"/>
  <c r="GH2" i="10"/>
  <c r="C14" i="14" s="1"/>
  <c r="FW2" i="10"/>
  <c r="B9" i="14" s="1"/>
  <c r="GE2" i="10"/>
  <c r="B13" i="14" s="1"/>
  <c r="GI2" i="10"/>
  <c r="B15" i="14" s="1"/>
  <c r="FT2" i="10"/>
  <c r="C7" i="14" s="1"/>
  <c r="FS2" i="10"/>
  <c r="B7" i="14" s="1"/>
  <c r="B188" i="1"/>
  <c r="FR2" i="10"/>
  <c r="A5" i="14" s="1"/>
  <c r="I195" i="1"/>
  <c r="I189"/>
  <c r="I193"/>
  <c r="I197"/>
  <c r="I192"/>
  <c r="I196"/>
  <c r="I191"/>
  <c r="I198"/>
  <c r="I194"/>
  <c r="I190"/>
  <c r="E188"/>
  <c r="C188"/>
  <c r="R17" i="8"/>
  <c r="U17"/>
  <c r="J187" i="1" l="1"/>
  <c r="H8" l="1"/>
  <c r="C8" s="1"/>
  <c r="M67" i="12"/>
  <c r="M68"/>
  <c r="M66"/>
  <c r="B3" l="1"/>
  <c r="AE274"/>
  <c r="S274"/>
  <c r="AI274" s="1"/>
  <c r="R274"/>
  <c r="AA274" s="1"/>
  <c r="P274"/>
  <c r="Q274" s="1"/>
  <c r="Y274" s="1"/>
  <c r="AE273"/>
  <c r="S273"/>
  <c r="AI273" s="1"/>
  <c r="R273"/>
  <c r="P273"/>
  <c r="Q273" s="1"/>
  <c r="Y273" s="1"/>
  <c r="AE272"/>
  <c r="S272"/>
  <c r="AI272" s="1"/>
  <c r="R272"/>
  <c r="AA272" s="1"/>
  <c r="P272"/>
  <c r="Q272" s="1"/>
  <c r="Y272" s="1"/>
  <c r="AE271"/>
  <c r="S271"/>
  <c r="AI271" s="1"/>
  <c r="R271"/>
  <c r="P271"/>
  <c r="Q271" s="1"/>
  <c r="Y271" s="1"/>
  <c r="AE270"/>
  <c r="S270"/>
  <c r="AI270" s="1"/>
  <c r="R270"/>
  <c r="AA270" s="1"/>
  <c r="P270"/>
  <c r="Q270" s="1"/>
  <c r="Y270" s="1"/>
  <c r="AE269"/>
  <c r="S269"/>
  <c r="R269"/>
  <c r="AG269" s="1"/>
  <c r="P269"/>
  <c r="Q269" s="1"/>
  <c r="Y269" s="1"/>
  <c r="AE268"/>
  <c r="S268"/>
  <c r="R268"/>
  <c r="P268"/>
  <c r="Q268" s="1"/>
  <c r="Y268" s="1"/>
  <c r="AE267"/>
  <c r="S267"/>
  <c r="AI267" s="1"/>
  <c r="R267"/>
  <c r="AA267" s="1"/>
  <c r="P267"/>
  <c r="Q267" s="1"/>
  <c r="Y267" s="1"/>
  <c r="AE266"/>
  <c r="S266"/>
  <c r="R266"/>
  <c r="AA266" s="1"/>
  <c r="P266"/>
  <c r="Q266" s="1"/>
  <c r="Y266" s="1"/>
  <c r="AE265"/>
  <c r="S265"/>
  <c r="R265"/>
  <c r="AA265" s="1"/>
  <c r="P265"/>
  <c r="Q265" s="1"/>
  <c r="Y265" s="1"/>
  <c r="AE264"/>
  <c r="S264"/>
  <c r="AC264" s="1"/>
  <c r="R264"/>
  <c r="AG264" s="1"/>
  <c r="P264"/>
  <c r="Q264" s="1"/>
  <c r="Y264" s="1"/>
  <c r="AE263"/>
  <c r="S263"/>
  <c r="R263"/>
  <c r="AA263" s="1"/>
  <c r="P263"/>
  <c r="Q263" s="1"/>
  <c r="Y263" s="1"/>
  <c r="AE262"/>
  <c r="S262"/>
  <c r="R262"/>
  <c r="P262"/>
  <c r="Q262" s="1"/>
  <c r="Y262" s="1"/>
  <c r="AE261"/>
  <c r="S261"/>
  <c r="R261"/>
  <c r="AG261" s="1"/>
  <c r="P261"/>
  <c r="Q261" s="1"/>
  <c r="Y261" s="1"/>
  <c r="AE260"/>
  <c r="S260"/>
  <c r="R260"/>
  <c r="P260"/>
  <c r="Q260" s="1"/>
  <c r="Y260" s="1"/>
  <c r="AE259"/>
  <c r="S259"/>
  <c r="R259"/>
  <c r="P259"/>
  <c r="Q259" s="1"/>
  <c r="Y259" s="1"/>
  <c r="AE258"/>
  <c r="S258"/>
  <c r="R258"/>
  <c r="AA258" s="1"/>
  <c r="P258"/>
  <c r="Q258" s="1"/>
  <c r="Y258" s="1"/>
  <c r="AE257"/>
  <c r="S257"/>
  <c r="AI257" s="1"/>
  <c r="R257"/>
  <c r="P257"/>
  <c r="Q257" s="1"/>
  <c r="Y257" s="1"/>
  <c r="AE256"/>
  <c r="S256"/>
  <c r="AI256" s="1"/>
  <c r="R256"/>
  <c r="P256"/>
  <c r="Q256" s="1"/>
  <c r="Y256" s="1"/>
  <c r="AE255"/>
  <c r="S255"/>
  <c r="AC255" s="1"/>
  <c r="R255"/>
  <c r="AG255" s="1"/>
  <c r="P255"/>
  <c r="Q255" s="1"/>
  <c r="Y255" s="1"/>
  <c r="AE254"/>
  <c r="S254"/>
  <c r="R254"/>
  <c r="P254"/>
  <c r="Q254" s="1"/>
  <c r="Y254" s="1"/>
  <c r="AE253"/>
  <c r="S253"/>
  <c r="R253"/>
  <c r="AA253" s="1"/>
  <c r="P253"/>
  <c r="Q253" s="1"/>
  <c r="Y253" s="1"/>
  <c r="AE252"/>
  <c r="S252"/>
  <c r="AI252" s="1"/>
  <c r="R252"/>
  <c r="AG252" s="1"/>
  <c r="P252"/>
  <c r="Q252" s="1"/>
  <c r="Y252" s="1"/>
  <c r="AE251"/>
  <c r="S251"/>
  <c r="R251"/>
  <c r="P251"/>
  <c r="Q251" s="1"/>
  <c r="Y251" s="1"/>
  <c r="AE250"/>
  <c r="S250"/>
  <c r="R250"/>
  <c r="P250"/>
  <c r="Q250" s="1"/>
  <c r="Y250" s="1"/>
  <c r="AE249"/>
  <c r="S249"/>
  <c r="AC249" s="1"/>
  <c r="R249"/>
  <c r="P249"/>
  <c r="Q249" s="1"/>
  <c r="Y249" s="1"/>
  <c r="AE248"/>
  <c r="S248"/>
  <c r="AI248" s="1"/>
  <c r="R248"/>
  <c r="AA248" s="1"/>
  <c r="P248"/>
  <c r="Q248" s="1"/>
  <c r="Y248" s="1"/>
  <c r="AE247"/>
  <c r="S247"/>
  <c r="AI247" s="1"/>
  <c r="R247"/>
  <c r="P247"/>
  <c r="Q247" s="1"/>
  <c r="Y247" s="1"/>
  <c r="AE246"/>
  <c r="S246"/>
  <c r="R246"/>
  <c r="AG246" s="1"/>
  <c r="P246"/>
  <c r="Q246" s="1"/>
  <c r="Y246" s="1"/>
  <c r="AE245"/>
  <c r="S245"/>
  <c r="R245"/>
  <c r="AG245" s="1"/>
  <c r="P245"/>
  <c r="Q245" s="1"/>
  <c r="Y245" s="1"/>
  <c r="AE244"/>
  <c r="S244"/>
  <c r="AI244" s="1"/>
  <c r="R244"/>
  <c r="P244"/>
  <c r="Q244" s="1"/>
  <c r="Y244" s="1"/>
  <c r="AE243"/>
  <c r="S243"/>
  <c r="R243"/>
  <c r="AG243" s="1"/>
  <c r="P243"/>
  <c r="Q243" s="1"/>
  <c r="Y243" s="1"/>
  <c r="AE242"/>
  <c r="S242"/>
  <c r="AC242" s="1"/>
  <c r="R242"/>
  <c r="P242"/>
  <c r="Q242" s="1"/>
  <c r="Y242" s="1"/>
  <c r="AE241"/>
  <c r="S241"/>
  <c r="AC241" s="1"/>
  <c r="R241"/>
  <c r="AG241" s="1"/>
  <c r="P241"/>
  <c r="Q241" s="1"/>
  <c r="Y241" s="1"/>
  <c r="AE240"/>
  <c r="S240"/>
  <c r="R240"/>
  <c r="AA240" s="1"/>
  <c r="P240"/>
  <c r="Q240" s="1"/>
  <c r="Y240" s="1"/>
  <c r="AE239"/>
  <c r="S239"/>
  <c r="AI239" s="1"/>
  <c r="R239"/>
  <c r="P239"/>
  <c r="Q239" s="1"/>
  <c r="Y239" s="1"/>
  <c r="AE238"/>
  <c r="S238"/>
  <c r="R238"/>
  <c r="P238"/>
  <c r="Q238" s="1"/>
  <c r="Y238" s="1"/>
  <c r="AE237"/>
  <c r="S237"/>
  <c r="AC237" s="1"/>
  <c r="R237"/>
  <c r="P237"/>
  <c r="Q237" s="1"/>
  <c r="Y237" s="1"/>
  <c r="AE236"/>
  <c r="S236"/>
  <c r="AI236" s="1"/>
  <c r="R236"/>
  <c r="P236"/>
  <c r="Q236" s="1"/>
  <c r="Y236" s="1"/>
  <c r="AE235"/>
  <c r="S235"/>
  <c r="R235"/>
  <c r="AG235" s="1"/>
  <c r="P235"/>
  <c r="Q235" s="1"/>
  <c r="Y235" s="1"/>
  <c r="AE234"/>
  <c r="S234"/>
  <c r="R234"/>
  <c r="P234"/>
  <c r="Q234" s="1"/>
  <c r="Y234" s="1"/>
  <c r="AE233"/>
  <c r="S233"/>
  <c r="AC233" s="1"/>
  <c r="R233"/>
  <c r="P233"/>
  <c r="Q233" s="1"/>
  <c r="Y233" s="1"/>
  <c r="AE232"/>
  <c r="S232"/>
  <c r="R232"/>
  <c r="AA232" s="1"/>
  <c r="P232"/>
  <c r="Q232" s="1"/>
  <c r="Y232" s="1"/>
  <c r="AE231"/>
  <c r="S231"/>
  <c r="AI231" s="1"/>
  <c r="R231"/>
  <c r="AG231" s="1"/>
  <c r="P231"/>
  <c r="Q231" s="1"/>
  <c r="Y231" s="1"/>
  <c r="AE230"/>
  <c r="S230"/>
  <c r="AC230" s="1"/>
  <c r="R230"/>
  <c r="P230"/>
  <c r="Q230" s="1"/>
  <c r="Y230" s="1"/>
  <c r="AE229"/>
  <c r="S229"/>
  <c r="R229"/>
  <c r="AG229" s="1"/>
  <c r="P229"/>
  <c r="Q229" s="1"/>
  <c r="Y229" s="1"/>
  <c r="AE228"/>
  <c r="S228"/>
  <c r="R228"/>
  <c r="P228"/>
  <c r="Q228" s="1"/>
  <c r="Y228" s="1"/>
  <c r="AE227"/>
  <c r="S227"/>
  <c r="AI227" s="1"/>
  <c r="R227"/>
  <c r="P227"/>
  <c r="Q227" s="1"/>
  <c r="Y227" s="1"/>
  <c r="AE226"/>
  <c r="S226"/>
  <c r="R226"/>
  <c r="AG226" s="1"/>
  <c r="P226"/>
  <c r="Q226" s="1"/>
  <c r="Y226" s="1"/>
  <c r="AE225"/>
  <c r="S225"/>
  <c r="AC225" s="1"/>
  <c r="R225"/>
  <c r="P225"/>
  <c r="Q225" s="1"/>
  <c r="Y225" s="1"/>
  <c r="AE224"/>
  <c r="S224"/>
  <c r="AI224" s="1"/>
  <c r="R224"/>
  <c r="P224"/>
  <c r="Q224" s="1"/>
  <c r="Y224" s="1"/>
  <c r="AE223"/>
  <c r="S223"/>
  <c r="AI223" s="1"/>
  <c r="R223"/>
  <c r="P223"/>
  <c r="Q223" s="1"/>
  <c r="Y223" s="1"/>
  <c r="AE222"/>
  <c r="S222"/>
  <c r="AC222" s="1"/>
  <c r="R222"/>
  <c r="P222"/>
  <c r="Q222" s="1"/>
  <c r="Y222" s="1"/>
  <c r="AE221"/>
  <c r="S221"/>
  <c r="AC221" s="1"/>
  <c r="R221"/>
  <c r="P221"/>
  <c r="Q221" s="1"/>
  <c r="Y221" s="1"/>
  <c r="AE220"/>
  <c r="S220"/>
  <c r="R220"/>
  <c r="P220"/>
  <c r="Q220" s="1"/>
  <c r="Y220" s="1"/>
  <c r="AE219"/>
  <c r="S219"/>
  <c r="AI219" s="1"/>
  <c r="R219"/>
  <c r="P219"/>
  <c r="Q219" s="1"/>
  <c r="Y219" s="1"/>
  <c r="AE218"/>
  <c r="S218"/>
  <c r="AC218" s="1"/>
  <c r="R218"/>
  <c r="P218"/>
  <c r="Q218" s="1"/>
  <c r="Y218" s="1"/>
  <c r="AE217"/>
  <c r="S217"/>
  <c r="AC217" s="1"/>
  <c r="R217"/>
  <c r="P217"/>
  <c r="Q217" s="1"/>
  <c r="Y217" s="1"/>
  <c r="AE216"/>
  <c r="S216"/>
  <c r="R216"/>
  <c r="P216"/>
  <c r="Q216" s="1"/>
  <c r="Y216" s="1"/>
  <c r="AE215"/>
  <c r="S215"/>
  <c r="AI215" s="1"/>
  <c r="R215"/>
  <c r="P215"/>
  <c r="Q215" s="1"/>
  <c r="Y215" s="1"/>
  <c r="AE214"/>
  <c r="S214"/>
  <c r="AC214" s="1"/>
  <c r="R214"/>
  <c r="P214"/>
  <c r="Q214" s="1"/>
  <c r="Y214" s="1"/>
  <c r="AE213"/>
  <c r="S213"/>
  <c r="AC213" s="1"/>
  <c r="R213"/>
  <c r="P213"/>
  <c r="Q213" s="1"/>
  <c r="Y213" s="1"/>
  <c r="AE212"/>
  <c r="S212"/>
  <c r="R212"/>
  <c r="P212"/>
  <c r="Q212" s="1"/>
  <c r="Y212" s="1"/>
  <c r="AE211"/>
  <c r="S211"/>
  <c r="AI211" s="1"/>
  <c r="R211"/>
  <c r="P211"/>
  <c r="Q211" s="1"/>
  <c r="Y211" s="1"/>
  <c r="AE210"/>
  <c r="S210"/>
  <c r="AC210" s="1"/>
  <c r="R210"/>
  <c r="P210"/>
  <c r="Q210" s="1"/>
  <c r="Y210" s="1"/>
  <c r="AE209"/>
  <c r="S209"/>
  <c r="AC209" s="1"/>
  <c r="R209"/>
  <c r="P209"/>
  <c r="Q209" s="1"/>
  <c r="Y209" s="1"/>
  <c r="AE208"/>
  <c r="S208"/>
  <c r="AI208" s="1"/>
  <c r="R208"/>
  <c r="P208"/>
  <c r="Q208" s="1"/>
  <c r="Y208" s="1"/>
  <c r="AE207"/>
  <c r="S207"/>
  <c r="AI207" s="1"/>
  <c r="R207"/>
  <c r="AG207" s="1"/>
  <c r="P207"/>
  <c r="Q207" s="1"/>
  <c r="Y207" s="1"/>
  <c r="AE206"/>
  <c r="S206"/>
  <c r="AC206" s="1"/>
  <c r="R206"/>
  <c r="AG206" s="1"/>
  <c r="P206"/>
  <c r="Q206" s="1"/>
  <c r="Y206" s="1"/>
  <c r="AE205"/>
  <c r="S205"/>
  <c r="AI205" s="1"/>
  <c r="R205"/>
  <c r="P205"/>
  <c r="Q205" s="1"/>
  <c r="Y205" s="1"/>
  <c r="AE204"/>
  <c r="S204"/>
  <c r="R204"/>
  <c r="AA204" s="1"/>
  <c r="P204"/>
  <c r="Q204" s="1"/>
  <c r="Y204" s="1"/>
  <c r="AE203"/>
  <c r="S203"/>
  <c r="AC203" s="1"/>
  <c r="R203"/>
  <c r="AG203" s="1"/>
  <c r="P203"/>
  <c r="Q203" s="1"/>
  <c r="Y203" s="1"/>
  <c r="AE202"/>
  <c r="S202"/>
  <c r="AC202" s="1"/>
  <c r="R202"/>
  <c r="P202"/>
  <c r="Q202" s="1"/>
  <c r="Y202" s="1"/>
  <c r="AE201"/>
  <c r="S201"/>
  <c r="R201"/>
  <c r="P201"/>
  <c r="Q201" s="1"/>
  <c r="Y201" s="1"/>
  <c r="AE200"/>
  <c r="S200"/>
  <c r="R200"/>
  <c r="AG200" s="1"/>
  <c r="P200"/>
  <c r="Q200" s="1"/>
  <c r="Y200" s="1"/>
  <c r="AE199"/>
  <c r="S199"/>
  <c r="AC199" s="1"/>
  <c r="R199"/>
  <c r="P199"/>
  <c r="Q199" s="1"/>
  <c r="Y199" s="1"/>
  <c r="AE198"/>
  <c r="S198"/>
  <c r="AI198" s="1"/>
  <c r="R198"/>
  <c r="P198"/>
  <c r="Q198" s="1"/>
  <c r="Y198" s="1"/>
  <c r="AE197"/>
  <c r="S197"/>
  <c r="AI197" s="1"/>
  <c r="R197"/>
  <c r="AG197" s="1"/>
  <c r="P197"/>
  <c r="Q197" s="1"/>
  <c r="Y197" s="1"/>
  <c r="AE196"/>
  <c r="S196"/>
  <c r="AC196" s="1"/>
  <c r="R196"/>
  <c r="P196"/>
  <c r="Q196" s="1"/>
  <c r="Y196" s="1"/>
  <c r="AE195"/>
  <c r="S195"/>
  <c r="R195"/>
  <c r="P195"/>
  <c r="Q195" s="1"/>
  <c r="Y195" s="1"/>
  <c r="AE194"/>
  <c r="S194"/>
  <c r="R194"/>
  <c r="P194"/>
  <c r="Q194" s="1"/>
  <c r="Y194" s="1"/>
  <c r="AE193"/>
  <c r="S193"/>
  <c r="AI193" s="1"/>
  <c r="R193"/>
  <c r="P193"/>
  <c r="Q193" s="1"/>
  <c r="Y193" s="1"/>
  <c r="AE192"/>
  <c r="S192"/>
  <c r="R192"/>
  <c r="P192"/>
  <c r="Q192" s="1"/>
  <c r="Y192" s="1"/>
  <c r="AE191"/>
  <c r="S191"/>
  <c r="R191"/>
  <c r="AG191" s="1"/>
  <c r="P191"/>
  <c r="Q191" s="1"/>
  <c r="Y191" s="1"/>
  <c r="AE190"/>
  <c r="S190"/>
  <c r="AI190" s="1"/>
  <c r="R190"/>
  <c r="P190"/>
  <c r="Q190" s="1"/>
  <c r="Y190" s="1"/>
  <c r="AE189"/>
  <c r="S189"/>
  <c r="AI189" s="1"/>
  <c r="R189"/>
  <c r="AG189" s="1"/>
  <c r="P189"/>
  <c r="Q189" s="1"/>
  <c r="Y189" s="1"/>
  <c r="AE188"/>
  <c r="S188"/>
  <c r="AC188" s="1"/>
  <c r="R188"/>
  <c r="P188"/>
  <c r="Q188" s="1"/>
  <c r="Y188" s="1"/>
  <c r="AE187"/>
  <c r="S187"/>
  <c r="AC187" s="1"/>
  <c r="R187"/>
  <c r="P187"/>
  <c r="Q187" s="1"/>
  <c r="Y187" s="1"/>
  <c r="AE186"/>
  <c r="S186"/>
  <c r="R186"/>
  <c r="P186"/>
  <c r="Q186" s="1"/>
  <c r="Y186" s="1"/>
  <c r="AE185"/>
  <c r="S185"/>
  <c r="R185"/>
  <c r="AA185" s="1"/>
  <c r="P185"/>
  <c r="Q185" s="1"/>
  <c r="Y185" s="1"/>
  <c r="AE184"/>
  <c r="S184"/>
  <c r="AC184" s="1"/>
  <c r="R184"/>
  <c r="AG184" s="1"/>
  <c r="P184"/>
  <c r="Q184" s="1"/>
  <c r="Y184" s="1"/>
  <c r="AE183"/>
  <c r="S183"/>
  <c r="AC183" s="1"/>
  <c r="R183"/>
  <c r="P183"/>
  <c r="Q183" s="1"/>
  <c r="Y183" s="1"/>
  <c r="AE182"/>
  <c r="S182"/>
  <c r="R182"/>
  <c r="P182"/>
  <c r="Q182" s="1"/>
  <c r="Y182" s="1"/>
  <c r="AE181"/>
  <c r="S181"/>
  <c r="R181"/>
  <c r="P181"/>
  <c r="Q181" s="1"/>
  <c r="AE180"/>
  <c r="S180"/>
  <c r="AC180" s="1"/>
  <c r="R180"/>
  <c r="AG180" s="1"/>
  <c r="P180"/>
  <c r="Q180" s="1"/>
  <c r="Y180" s="1"/>
  <c r="AE179"/>
  <c r="S179"/>
  <c r="AC179" s="1"/>
  <c r="R179"/>
  <c r="AG179" s="1"/>
  <c r="P179"/>
  <c r="Q179" s="1"/>
  <c r="Y179" s="1"/>
  <c r="AE178"/>
  <c r="S178"/>
  <c r="R178"/>
  <c r="P178"/>
  <c r="Q178" s="1"/>
  <c r="Y178" s="1"/>
  <c r="AE177"/>
  <c r="S177"/>
  <c r="R177"/>
  <c r="P177"/>
  <c r="Q177" s="1"/>
  <c r="Y177" s="1"/>
  <c r="AE176"/>
  <c r="S176"/>
  <c r="AC176" s="1"/>
  <c r="R176"/>
  <c r="AG176" s="1"/>
  <c r="P176"/>
  <c r="Q176" s="1"/>
  <c r="Y176" s="1"/>
  <c r="AE175"/>
  <c r="S175"/>
  <c r="AC175" s="1"/>
  <c r="R175"/>
  <c r="AG175" s="1"/>
  <c r="P175"/>
  <c r="Q175" s="1"/>
  <c r="Y175" s="1"/>
  <c r="AE174"/>
  <c r="S174"/>
  <c r="R174"/>
  <c r="P174"/>
  <c r="Q174" s="1"/>
  <c r="Y174" s="1"/>
  <c r="AE173"/>
  <c r="S173"/>
  <c r="R173"/>
  <c r="AA173" s="1"/>
  <c r="P173"/>
  <c r="Q173" s="1"/>
  <c r="Y173" s="1"/>
  <c r="AE172"/>
  <c r="S172"/>
  <c r="AC172" s="1"/>
  <c r="R172"/>
  <c r="AG172" s="1"/>
  <c r="P172"/>
  <c r="Q172" s="1"/>
  <c r="Y172" s="1"/>
  <c r="AE171"/>
  <c r="S171"/>
  <c r="AC171" s="1"/>
  <c r="R171"/>
  <c r="P171"/>
  <c r="Q171" s="1"/>
  <c r="Y171" s="1"/>
  <c r="AE170"/>
  <c r="S170"/>
  <c r="AI170" s="1"/>
  <c r="R170"/>
  <c r="P170"/>
  <c r="Q170" s="1"/>
  <c r="Y170" s="1"/>
  <c r="AE169"/>
  <c r="S169"/>
  <c r="R169"/>
  <c r="AG169" s="1"/>
  <c r="P169"/>
  <c r="Q169" s="1"/>
  <c r="AE168"/>
  <c r="S168"/>
  <c r="AC168" s="1"/>
  <c r="R168"/>
  <c r="P168"/>
  <c r="Q168" s="1"/>
  <c r="Y168" s="1"/>
  <c r="AE167"/>
  <c r="S167"/>
  <c r="AC167" s="1"/>
  <c r="R167"/>
  <c r="P167"/>
  <c r="Q167" s="1"/>
  <c r="Y167" s="1"/>
  <c r="AE166"/>
  <c r="S166"/>
  <c r="AI166" s="1"/>
  <c r="R166"/>
  <c r="P166"/>
  <c r="Q166" s="1"/>
  <c r="Y166" s="1"/>
  <c r="AE165"/>
  <c r="S165"/>
  <c r="AI165" s="1"/>
  <c r="R165"/>
  <c r="AA165" s="1"/>
  <c r="P165"/>
  <c r="Q165" s="1"/>
  <c r="AE164"/>
  <c r="S164"/>
  <c r="AC164" s="1"/>
  <c r="R164"/>
  <c r="P164"/>
  <c r="Q164" s="1"/>
  <c r="Y164" s="1"/>
  <c r="AE163"/>
  <c r="S163"/>
  <c r="AC163" s="1"/>
  <c r="R163"/>
  <c r="AG163" s="1"/>
  <c r="P163"/>
  <c r="Q163" s="1"/>
  <c r="Y163" s="1"/>
  <c r="AE162"/>
  <c r="S162"/>
  <c r="AI162" s="1"/>
  <c r="R162"/>
  <c r="P162"/>
  <c r="Q162" s="1"/>
  <c r="Y162" s="1"/>
  <c r="AE161"/>
  <c r="S161"/>
  <c r="R161"/>
  <c r="P161"/>
  <c r="Q161" s="1"/>
  <c r="Y161" s="1"/>
  <c r="AE160"/>
  <c r="S160"/>
  <c r="AC160" s="1"/>
  <c r="R160"/>
  <c r="AG160" s="1"/>
  <c r="P160"/>
  <c r="Q160" s="1"/>
  <c r="Y160" s="1"/>
  <c r="AE159"/>
  <c r="S159"/>
  <c r="AI159" s="1"/>
  <c r="R159"/>
  <c r="AA159" s="1"/>
  <c r="P159"/>
  <c r="Q159" s="1"/>
  <c r="Y159" s="1"/>
  <c r="AE158"/>
  <c r="S158"/>
  <c r="AI158" s="1"/>
  <c r="R158"/>
  <c r="P158"/>
  <c r="Q158" s="1"/>
  <c r="Y158" s="1"/>
  <c r="AE157"/>
  <c r="S157"/>
  <c r="AC157" s="1"/>
  <c r="R157"/>
  <c r="AA157" s="1"/>
  <c r="P157"/>
  <c r="Q157" s="1"/>
  <c r="Y157" s="1"/>
  <c r="AE156"/>
  <c r="S156"/>
  <c r="AC156" s="1"/>
  <c r="R156"/>
  <c r="AG156" s="1"/>
  <c r="P156"/>
  <c r="Q156" s="1"/>
  <c r="Y156" s="1"/>
  <c r="AE155"/>
  <c r="S155"/>
  <c r="R155"/>
  <c r="P155"/>
  <c r="Q155" s="1"/>
  <c r="Y155" s="1"/>
  <c r="AE154"/>
  <c r="S154"/>
  <c r="AI154" s="1"/>
  <c r="R154"/>
  <c r="AA154" s="1"/>
  <c r="P154"/>
  <c r="Q154" s="1"/>
  <c r="Y154" s="1"/>
  <c r="AE153"/>
  <c r="S153"/>
  <c r="AI153" s="1"/>
  <c r="R153"/>
  <c r="P153"/>
  <c r="Q153" s="1"/>
  <c r="Y153" s="1"/>
  <c r="AE152"/>
  <c r="S152"/>
  <c r="R152"/>
  <c r="P152"/>
  <c r="Q152" s="1"/>
  <c r="Y152" s="1"/>
  <c r="AE151"/>
  <c r="S151"/>
  <c r="R151"/>
  <c r="AG151" s="1"/>
  <c r="P151"/>
  <c r="Q151" s="1"/>
  <c r="Y151" s="1"/>
  <c r="AE150"/>
  <c r="S150"/>
  <c r="R150"/>
  <c r="AA150" s="1"/>
  <c r="P150"/>
  <c r="Q150" s="1"/>
  <c r="Y150" s="1"/>
  <c r="AE149"/>
  <c r="S149"/>
  <c r="AC149" s="1"/>
  <c r="R149"/>
  <c r="AG149" s="1"/>
  <c r="P149"/>
  <c r="Q149" s="1"/>
  <c r="Y149" s="1"/>
  <c r="AE148"/>
  <c r="S148"/>
  <c r="R148"/>
  <c r="AA148" s="1"/>
  <c r="P148"/>
  <c r="Q148" s="1"/>
  <c r="Y148" s="1"/>
  <c r="AE147"/>
  <c r="S147"/>
  <c r="R147"/>
  <c r="AA147" s="1"/>
  <c r="P147"/>
  <c r="Q147" s="1"/>
  <c r="Y147" s="1"/>
  <c r="AE146"/>
  <c r="S146"/>
  <c r="AC146" s="1"/>
  <c r="R146"/>
  <c r="P146"/>
  <c r="Q146" s="1"/>
  <c r="Y146" s="1"/>
  <c r="AE145"/>
  <c r="S145"/>
  <c r="AC145" s="1"/>
  <c r="R145"/>
  <c r="AG145" s="1"/>
  <c r="P145"/>
  <c r="Q145" s="1"/>
  <c r="Y145" s="1"/>
  <c r="AE144"/>
  <c r="S144"/>
  <c r="AI144" s="1"/>
  <c r="R144"/>
  <c r="AA144" s="1"/>
  <c r="P144"/>
  <c r="Q144" s="1"/>
  <c r="Y144" s="1"/>
  <c r="AE143"/>
  <c r="S143"/>
  <c r="R143"/>
  <c r="AG143" s="1"/>
  <c r="P143"/>
  <c r="Q143" s="1"/>
  <c r="Y143" s="1"/>
  <c r="AE142"/>
  <c r="S142"/>
  <c r="AC142" s="1"/>
  <c r="R142"/>
  <c r="P142"/>
  <c r="Q142" s="1"/>
  <c r="Y142" s="1"/>
  <c r="AE141"/>
  <c r="S141"/>
  <c r="AC141" s="1"/>
  <c r="R141"/>
  <c r="P141"/>
  <c r="Q141" s="1"/>
  <c r="Y141" s="1"/>
  <c r="AE140"/>
  <c r="S140"/>
  <c r="AI140" s="1"/>
  <c r="R140"/>
  <c r="AA140" s="1"/>
  <c r="P140"/>
  <c r="Q140" s="1"/>
  <c r="Y140" s="1"/>
  <c r="AE139"/>
  <c r="S139"/>
  <c r="R139"/>
  <c r="AA139" s="1"/>
  <c r="P139"/>
  <c r="Q139" s="1"/>
  <c r="Y139" s="1"/>
  <c r="AE138"/>
  <c r="S138"/>
  <c r="R138"/>
  <c r="P138"/>
  <c r="Q138" s="1"/>
  <c r="Y138" s="1"/>
  <c r="AE137"/>
  <c r="S137"/>
  <c r="AC137" s="1"/>
  <c r="R137"/>
  <c r="P137"/>
  <c r="Q137" s="1"/>
  <c r="Y137" s="1"/>
  <c r="AE136"/>
  <c r="S136"/>
  <c r="AI136" s="1"/>
  <c r="R136"/>
  <c r="AA136" s="1"/>
  <c r="P136"/>
  <c r="Q136" s="1"/>
  <c r="Y136" s="1"/>
  <c r="AE135"/>
  <c r="S135"/>
  <c r="R135"/>
  <c r="AA135" s="1"/>
  <c r="P135"/>
  <c r="Q135" s="1"/>
  <c r="Y135" s="1"/>
  <c r="AE134"/>
  <c r="S134"/>
  <c r="R134"/>
  <c r="P134"/>
  <c r="Q134" s="1"/>
  <c r="Y134" s="1"/>
  <c r="AE133"/>
  <c r="S133"/>
  <c r="AC133" s="1"/>
  <c r="R133"/>
  <c r="P133"/>
  <c r="Q133" s="1"/>
  <c r="Y133" s="1"/>
  <c r="AE132"/>
  <c r="S132"/>
  <c r="AI132" s="1"/>
  <c r="R132"/>
  <c r="AA132" s="1"/>
  <c r="P132"/>
  <c r="Q132" s="1"/>
  <c r="Y132" s="1"/>
  <c r="AE131"/>
  <c r="S131"/>
  <c r="AI131" s="1"/>
  <c r="R131"/>
  <c r="AG131" s="1"/>
  <c r="P131"/>
  <c r="Q131" s="1"/>
  <c r="Y131" s="1"/>
  <c r="AE130"/>
  <c r="S130"/>
  <c r="AC130" s="1"/>
  <c r="R130"/>
  <c r="P130"/>
  <c r="Q130" s="1"/>
  <c r="Y130" s="1"/>
  <c r="AE129"/>
  <c r="S129"/>
  <c r="AC129" s="1"/>
  <c r="R129"/>
  <c r="P129"/>
  <c r="Q129" s="1"/>
  <c r="Y129" s="1"/>
  <c r="AG128"/>
  <c r="AE128"/>
  <c r="S128"/>
  <c r="AI128" s="1"/>
  <c r="R128"/>
  <c r="AA128" s="1"/>
  <c r="P128"/>
  <c r="Q128" s="1"/>
  <c r="Y128" s="1"/>
  <c r="AE127"/>
  <c r="S127"/>
  <c r="AI127" s="1"/>
  <c r="R127"/>
  <c r="P127"/>
  <c r="Q127" s="1"/>
  <c r="Y127" s="1"/>
  <c r="AE126"/>
  <c r="S126"/>
  <c r="AC126" s="1"/>
  <c r="R126"/>
  <c r="P126"/>
  <c r="Q126" s="1"/>
  <c r="Y126" s="1"/>
  <c r="AE125"/>
  <c r="S125"/>
  <c r="AC125" s="1"/>
  <c r="R125"/>
  <c r="AG125" s="1"/>
  <c r="P125"/>
  <c r="Q125" s="1"/>
  <c r="Y125" s="1"/>
  <c r="AE124"/>
  <c r="S124"/>
  <c r="AI124" s="1"/>
  <c r="R124"/>
  <c r="AA124" s="1"/>
  <c r="P124"/>
  <c r="Q124" s="1"/>
  <c r="Y124" s="1"/>
  <c r="AE123"/>
  <c r="S123"/>
  <c r="AI123" s="1"/>
  <c r="R123"/>
  <c r="AG123" s="1"/>
  <c r="P123"/>
  <c r="Q123" s="1"/>
  <c r="Y123" s="1"/>
  <c r="AE122"/>
  <c r="S122"/>
  <c r="AC122" s="1"/>
  <c r="R122"/>
  <c r="P122"/>
  <c r="Q122" s="1"/>
  <c r="Y122" s="1"/>
  <c r="AE121"/>
  <c r="S121"/>
  <c r="AC121" s="1"/>
  <c r="R121"/>
  <c r="AG121" s="1"/>
  <c r="P121"/>
  <c r="Q121" s="1"/>
  <c r="Y121" s="1"/>
  <c r="AE120"/>
  <c r="S120"/>
  <c r="AI120" s="1"/>
  <c r="R120"/>
  <c r="AA120" s="1"/>
  <c r="P120"/>
  <c r="Q120" s="1"/>
  <c r="Y120" s="1"/>
  <c r="AE119"/>
  <c r="S119"/>
  <c r="AI119" s="1"/>
  <c r="R119"/>
  <c r="AG119" s="1"/>
  <c r="P119"/>
  <c r="Q119" s="1"/>
  <c r="Y119" s="1"/>
  <c r="AE118"/>
  <c r="S118"/>
  <c r="AC118" s="1"/>
  <c r="R118"/>
  <c r="P118"/>
  <c r="Q118" s="1"/>
  <c r="Y118" s="1"/>
  <c r="AE117"/>
  <c r="S117"/>
  <c r="AC117" s="1"/>
  <c r="R117"/>
  <c r="AG117" s="1"/>
  <c r="P117"/>
  <c r="Q117" s="1"/>
  <c r="Y117" s="1"/>
  <c r="AE116"/>
  <c r="S116"/>
  <c r="R116"/>
  <c r="AA116" s="1"/>
  <c r="P116"/>
  <c r="Q116" s="1"/>
  <c r="Y116" s="1"/>
  <c r="AE115"/>
  <c r="S115"/>
  <c r="R115"/>
  <c r="AA115" s="1"/>
  <c r="P115"/>
  <c r="Q115" s="1"/>
  <c r="Y115" s="1"/>
  <c r="AE114"/>
  <c r="S114"/>
  <c r="AC114" s="1"/>
  <c r="R114"/>
  <c r="P114"/>
  <c r="Q114" s="1"/>
  <c r="Y114" s="1"/>
  <c r="AE113"/>
  <c r="S113"/>
  <c r="AC113" s="1"/>
  <c r="R113"/>
  <c r="AG113" s="1"/>
  <c r="P113"/>
  <c r="Q113" s="1"/>
  <c r="Y113" s="1"/>
  <c r="AE112"/>
  <c r="S112"/>
  <c r="R112"/>
  <c r="AA112" s="1"/>
  <c r="P112"/>
  <c r="Q112" s="1"/>
  <c r="Y112" s="1"/>
  <c r="AE111"/>
  <c r="S111"/>
  <c r="R111"/>
  <c r="AA111" s="1"/>
  <c r="P111"/>
  <c r="Q111" s="1"/>
  <c r="Y111" s="1"/>
  <c r="AE110"/>
  <c r="S110"/>
  <c r="AC110" s="1"/>
  <c r="R110"/>
  <c r="AG110" s="1"/>
  <c r="P110"/>
  <c r="Q110" s="1"/>
  <c r="Y110" s="1"/>
  <c r="AE109"/>
  <c r="S109"/>
  <c r="AC109" s="1"/>
  <c r="R109"/>
  <c r="P109"/>
  <c r="Q109" s="1"/>
  <c r="Y109" s="1"/>
  <c r="AE108"/>
  <c r="S108"/>
  <c r="R108"/>
  <c r="AA108" s="1"/>
  <c r="P108"/>
  <c r="Q108" s="1"/>
  <c r="Y108" s="1"/>
  <c r="AE107"/>
  <c r="S107"/>
  <c r="R107"/>
  <c r="P107"/>
  <c r="Q107" s="1"/>
  <c r="Y107" s="1"/>
  <c r="AE106"/>
  <c r="S106"/>
  <c r="AC106" s="1"/>
  <c r="R106"/>
  <c r="AG106" s="1"/>
  <c r="P106"/>
  <c r="Q106" s="1"/>
  <c r="Y106" s="1"/>
  <c r="AE105"/>
  <c r="S105"/>
  <c r="AC105" s="1"/>
  <c r="R105"/>
  <c r="AG105" s="1"/>
  <c r="P105"/>
  <c r="Q105" s="1"/>
  <c r="Y105" s="1"/>
  <c r="AE104"/>
  <c r="S104"/>
  <c r="AI104" s="1"/>
  <c r="R104"/>
  <c r="AA104" s="1"/>
  <c r="P104"/>
  <c r="Q104" s="1"/>
  <c r="Y104" s="1"/>
  <c r="AE103"/>
  <c r="S103"/>
  <c r="AC103" s="1"/>
  <c r="R103"/>
  <c r="AA103" s="1"/>
  <c r="P103"/>
  <c r="Q103" s="1"/>
  <c r="Y103" s="1"/>
  <c r="AE102"/>
  <c r="S102"/>
  <c r="AC102" s="1"/>
  <c r="R102"/>
  <c r="AG102" s="1"/>
  <c r="P102"/>
  <c r="Q102" s="1"/>
  <c r="Y102" s="1"/>
  <c r="AE101"/>
  <c r="S101"/>
  <c r="AI101" s="1"/>
  <c r="R101"/>
  <c r="P101"/>
  <c r="Q101" s="1"/>
  <c r="Y101" s="1"/>
  <c r="AE100"/>
  <c r="S100"/>
  <c r="AI100" s="1"/>
  <c r="R100"/>
  <c r="AA100" s="1"/>
  <c r="P100"/>
  <c r="Q100" s="1"/>
  <c r="Y100" s="1"/>
  <c r="AE99"/>
  <c r="S99"/>
  <c r="AI99" s="1"/>
  <c r="R99"/>
  <c r="P99"/>
  <c r="Q99" s="1"/>
  <c r="Y99" s="1"/>
  <c r="AE98"/>
  <c r="S98"/>
  <c r="R98"/>
  <c r="P98"/>
  <c r="Q98" s="1"/>
  <c r="Y98" s="1"/>
  <c r="AE97"/>
  <c r="S97"/>
  <c r="AC97" s="1"/>
  <c r="R97"/>
  <c r="AA97" s="1"/>
  <c r="P97"/>
  <c r="Q97" s="1"/>
  <c r="AE96"/>
  <c r="S96"/>
  <c r="R96"/>
  <c r="AA96" s="1"/>
  <c r="P96"/>
  <c r="Q96" s="1"/>
  <c r="Y96" s="1"/>
  <c r="AE95"/>
  <c r="S95"/>
  <c r="AI95" s="1"/>
  <c r="R95"/>
  <c r="AG95" s="1"/>
  <c r="P95"/>
  <c r="Q95" s="1"/>
  <c r="AE94"/>
  <c r="S94"/>
  <c r="AC94" s="1"/>
  <c r="R94"/>
  <c r="P94"/>
  <c r="Q94" s="1"/>
  <c r="Y94" s="1"/>
  <c r="AE93"/>
  <c r="S93"/>
  <c r="AI93" s="1"/>
  <c r="R93"/>
  <c r="P93"/>
  <c r="Q93" s="1"/>
  <c r="AE92"/>
  <c r="S92"/>
  <c r="AI92" s="1"/>
  <c r="R92"/>
  <c r="AA92" s="1"/>
  <c r="P92"/>
  <c r="Q92" s="1"/>
  <c r="Y92" s="1"/>
  <c r="AE91"/>
  <c r="S91"/>
  <c r="AC91" s="1"/>
  <c r="R91"/>
  <c r="P91"/>
  <c r="Q91" s="1"/>
  <c r="Y91" s="1"/>
  <c r="AE90"/>
  <c r="S90"/>
  <c r="AC90" s="1"/>
  <c r="R90"/>
  <c r="AG90" s="1"/>
  <c r="P90"/>
  <c r="Q90" s="1"/>
  <c r="Y90" s="1"/>
  <c r="AE89"/>
  <c r="S89"/>
  <c r="AI89" s="1"/>
  <c r="R89"/>
  <c r="AA89" s="1"/>
  <c r="P89"/>
  <c r="Q89" s="1"/>
  <c r="Y89" s="1"/>
  <c r="AE88"/>
  <c r="S88"/>
  <c r="R88"/>
  <c r="P88"/>
  <c r="Q88" s="1"/>
  <c r="AE87"/>
  <c r="S87"/>
  <c r="AC87" s="1"/>
  <c r="R87"/>
  <c r="AG87" s="1"/>
  <c r="P87"/>
  <c r="Q87" s="1"/>
  <c r="Y87" s="1"/>
  <c r="AE86"/>
  <c r="S86"/>
  <c r="AC86" s="1"/>
  <c r="R86"/>
  <c r="AG86" s="1"/>
  <c r="P86"/>
  <c r="Q86" s="1"/>
  <c r="Y86" s="1"/>
  <c r="AE85"/>
  <c r="S85"/>
  <c r="AC85" s="1"/>
  <c r="R85"/>
  <c r="P85"/>
  <c r="Q85" s="1"/>
  <c r="Y85" s="1"/>
  <c r="AE84"/>
  <c r="S84"/>
  <c r="R84"/>
  <c r="AA84" s="1"/>
  <c r="P84"/>
  <c r="Q84" s="1"/>
  <c r="Y84" s="1"/>
  <c r="AE83"/>
  <c r="S83"/>
  <c r="AI83" s="1"/>
  <c r="R83"/>
  <c r="AA83" s="1"/>
  <c r="P83"/>
  <c r="Q83" s="1"/>
  <c r="Y83" s="1"/>
  <c r="AE82"/>
  <c r="S82"/>
  <c r="AC82" s="1"/>
  <c r="R82"/>
  <c r="P82"/>
  <c r="Q82" s="1"/>
  <c r="Y82" s="1"/>
  <c r="AE81"/>
  <c r="S81"/>
  <c r="AC81" s="1"/>
  <c r="R81"/>
  <c r="AG81" s="1"/>
  <c r="P81"/>
  <c r="Q81" s="1"/>
  <c r="Y81" s="1"/>
  <c r="AE80"/>
  <c r="S80"/>
  <c r="AI80" s="1"/>
  <c r="R80"/>
  <c r="AA80" s="1"/>
  <c r="P80"/>
  <c r="Q80" s="1"/>
  <c r="Y80" s="1"/>
  <c r="AE79"/>
  <c r="S79"/>
  <c r="AI79" s="1"/>
  <c r="R79"/>
  <c r="AG79" s="1"/>
  <c r="P79"/>
  <c r="Q79" s="1"/>
  <c r="Y79" s="1"/>
  <c r="AE78"/>
  <c r="S78"/>
  <c r="AC78" s="1"/>
  <c r="R78"/>
  <c r="AG78" s="1"/>
  <c r="P78"/>
  <c r="Q78" s="1"/>
  <c r="Y78" s="1"/>
  <c r="AE77"/>
  <c r="S77"/>
  <c r="AI77" s="1"/>
  <c r="R77"/>
  <c r="AA77" s="1"/>
  <c r="P77"/>
  <c r="Q77" s="1"/>
  <c r="Y77" s="1"/>
  <c r="AE76"/>
  <c r="S76"/>
  <c r="AI76" s="1"/>
  <c r="R76"/>
  <c r="AA76" s="1"/>
  <c r="P76"/>
  <c r="Q76" s="1"/>
  <c r="Y76" s="1"/>
  <c r="AE75"/>
  <c r="S75"/>
  <c r="AC75" s="1"/>
  <c r="R75"/>
  <c r="P75"/>
  <c r="Q75" s="1"/>
  <c r="Y75" s="1"/>
  <c r="AE74"/>
  <c r="S74"/>
  <c r="AC74" s="1"/>
  <c r="R74"/>
  <c r="AG74" s="1"/>
  <c r="P74"/>
  <c r="Q74" s="1"/>
  <c r="Y74" s="1"/>
  <c r="AE73"/>
  <c r="S73"/>
  <c r="AI73" s="1"/>
  <c r="R73"/>
  <c r="AA73" s="1"/>
  <c r="P73"/>
  <c r="Q73" s="1"/>
  <c r="Y73" s="1"/>
  <c r="AE72"/>
  <c r="S72"/>
  <c r="AI72" s="1"/>
  <c r="R72"/>
  <c r="P72"/>
  <c r="Q72" s="1"/>
  <c r="Y72" s="1"/>
  <c r="AE71"/>
  <c r="S71"/>
  <c r="AC71" s="1"/>
  <c r="R71"/>
  <c r="AA71" s="1"/>
  <c r="P71"/>
  <c r="Q71" s="1"/>
  <c r="Y71" s="1"/>
  <c r="AE70"/>
  <c r="S70"/>
  <c r="AC70" s="1"/>
  <c r="R70"/>
  <c r="AG70" s="1"/>
  <c r="P70"/>
  <c r="Q70" s="1"/>
  <c r="Y70" s="1"/>
  <c r="AE69"/>
  <c r="S69"/>
  <c r="AI69" s="1"/>
  <c r="R69"/>
  <c r="P69"/>
  <c r="Q69" s="1"/>
  <c r="Y69" s="1"/>
  <c r="AE68"/>
  <c r="S68"/>
  <c r="R68"/>
  <c r="AA68" s="1"/>
  <c r="P68"/>
  <c r="Q68" s="1"/>
  <c r="Y68" s="1"/>
  <c r="AE67"/>
  <c r="S67"/>
  <c r="AI67" s="1"/>
  <c r="R67"/>
  <c r="AA67" s="1"/>
  <c r="P67"/>
  <c r="Q67" s="1"/>
  <c r="Y67" s="1"/>
  <c r="AE66"/>
  <c r="S66"/>
  <c r="AC66" s="1"/>
  <c r="R66"/>
  <c r="AG66" s="1"/>
  <c r="P66"/>
  <c r="Q66" s="1"/>
  <c r="Y66" s="1"/>
  <c r="AE65"/>
  <c r="S65"/>
  <c r="AI65" s="1"/>
  <c r="R65"/>
  <c r="P65"/>
  <c r="Q65" s="1"/>
  <c r="Y65" s="1"/>
  <c r="AE64"/>
  <c r="S64"/>
  <c r="AI64" s="1"/>
  <c r="R64"/>
  <c r="AA64" s="1"/>
  <c r="P64"/>
  <c r="Q64" s="1"/>
  <c r="Y64" s="1"/>
  <c r="AE63"/>
  <c r="S63"/>
  <c r="AI63" s="1"/>
  <c r="R63"/>
  <c r="AA63" s="1"/>
  <c r="P63"/>
  <c r="Q63" s="1"/>
  <c r="Y63" s="1"/>
  <c r="AE62"/>
  <c r="S62"/>
  <c r="AI62" s="1"/>
  <c r="R62"/>
  <c r="P62"/>
  <c r="Q62" s="1"/>
  <c r="Y62" s="1"/>
  <c r="AE61"/>
  <c r="S61"/>
  <c r="AC61" s="1"/>
  <c r="R61"/>
  <c r="AG61" s="1"/>
  <c r="P61"/>
  <c r="Q61" s="1"/>
  <c r="Y61" s="1"/>
  <c r="AE60"/>
  <c r="S60"/>
  <c r="R60"/>
  <c r="AG60" s="1"/>
  <c r="P60"/>
  <c r="Q60" s="1"/>
  <c r="Y60" s="1"/>
  <c r="AE59"/>
  <c r="S59"/>
  <c r="AC59" s="1"/>
  <c r="R59"/>
  <c r="AG59" s="1"/>
  <c r="P59"/>
  <c r="Q59" s="1"/>
  <c r="Y59" s="1"/>
  <c r="AE58"/>
  <c r="S58"/>
  <c r="AC58" s="1"/>
  <c r="R58"/>
  <c r="AG58" s="1"/>
  <c r="P58"/>
  <c r="Q58" s="1"/>
  <c r="Y58" s="1"/>
  <c r="AE57"/>
  <c r="S57"/>
  <c r="AC57" s="1"/>
  <c r="R57"/>
  <c r="AG57" s="1"/>
  <c r="P57"/>
  <c r="Q57" s="1"/>
  <c r="Y57" s="1"/>
  <c r="AE56"/>
  <c r="S56"/>
  <c r="AC56" s="1"/>
  <c r="R56"/>
  <c r="AG56" s="1"/>
  <c r="P56"/>
  <c r="Q56" s="1"/>
  <c r="Y56" s="1"/>
  <c r="AE55"/>
  <c r="S55"/>
  <c r="AC55" s="1"/>
  <c r="R55"/>
  <c r="AG55" s="1"/>
  <c r="P55"/>
  <c r="Q55" s="1"/>
  <c r="Y55" s="1"/>
  <c r="AE54"/>
  <c r="S54"/>
  <c r="AC54" s="1"/>
  <c r="R54"/>
  <c r="AG54" s="1"/>
  <c r="P54"/>
  <c r="Q54" s="1"/>
  <c r="Y54" s="1"/>
  <c r="AE53"/>
  <c r="S53"/>
  <c r="AC53" s="1"/>
  <c r="R53"/>
  <c r="AG53" s="1"/>
  <c r="P53"/>
  <c r="Q53" s="1"/>
  <c r="Y53" s="1"/>
  <c r="AE52"/>
  <c r="S52"/>
  <c r="AC52" s="1"/>
  <c r="R52"/>
  <c r="AG52" s="1"/>
  <c r="P52"/>
  <c r="Q52" s="1"/>
  <c r="Y52" s="1"/>
  <c r="AE51"/>
  <c r="S51"/>
  <c r="AI51" s="1"/>
  <c r="R51"/>
  <c r="AA51" s="1"/>
  <c r="P51"/>
  <c r="Q51" s="1"/>
  <c r="AE50"/>
  <c r="S50"/>
  <c r="AI50" s="1"/>
  <c r="R50"/>
  <c r="AA50" s="1"/>
  <c r="P50"/>
  <c r="Q50" s="1"/>
  <c r="Y50" s="1"/>
  <c r="AE49"/>
  <c r="S49"/>
  <c r="AI49" s="1"/>
  <c r="R49"/>
  <c r="AA49" s="1"/>
  <c r="P49"/>
  <c r="Q49" s="1"/>
  <c r="Y49" s="1"/>
  <c r="AE48"/>
  <c r="S48"/>
  <c r="AI48" s="1"/>
  <c r="R48"/>
  <c r="AA48" s="1"/>
  <c r="P48"/>
  <c r="Q48" s="1"/>
  <c r="AE47"/>
  <c r="S47"/>
  <c r="AC47" s="1"/>
  <c r="R47"/>
  <c r="AA47" s="1"/>
  <c r="P47"/>
  <c r="Q47" s="1"/>
  <c r="Y47" s="1"/>
  <c r="AE46"/>
  <c r="S46"/>
  <c r="AC46" s="1"/>
  <c r="R46"/>
  <c r="AG46" s="1"/>
  <c r="P46"/>
  <c r="Q46" s="1"/>
  <c r="Y46" s="1"/>
  <c r="AE45"/>
  <c r="S45"/>
  <c r="AC45" s="1"/>
  <c r="R45"/>
  <c r="AG45" s="1"/>
  <c r="P45"/>
  <c r="Q45" s="1"/>
  <c r="Y45" s="1"/>
  <c r="AE44"/>
  <c r="S44"/>
  <c r="AC44" s="1"/>
  <c r="R44"/>
  <c r="AG44" s="1"/>
  <c r="P44"/>
  <c r="Q44" s="1"/>
  <c r="Y44" s="1"/>
  <c r="AE43"/>
  <c r="S43"/>
  <c r="AC43" s="1"/>
  <c r="R43"/>
  <c r="AG43" s="1"/>
  <c r="P43"/>
  <c r="Q43" s="1"/>
  <c r="Y43" s="1"/>
  <c r="AE42"/>
  <c r="S42"/>
  <c r="AC42" s="1"/>
  <c r="R42"/>
  <c r="AG42" s="1"/>
  <c r="P42"/>
  <c r="Q42" s="1"/>
  <c r="Y42" s="1"/>
  <c r="AE41"/>
  <c r="S41"/>
  <c r="AC41" s="1"/>
  <c r="R41"/>
  <c r="AG41" s="1"/>
  <c r="P41"/>
  <c r="Q41" s="1"/>
  <c r="Y41" s="1"/>
  <c r="AE40"/>
  <c r="S40"/>
  <c r="AC40" s="1"/>
  <c r="R40"/>
  <c r="AG40" s="1"/>
  <c r="P40"/>
  <c r="Q40" s="1"/>
  <c r="Y40" s="1"/>
  <c r="AE39"/>
  <c r="S39"/>
  <c r="AC39" s="1"/>
  <c r="R39"/>
  <c r="AG39" s="1"/>
  <c r="P39"/>
  <c r="Q39" s="1"/>
  <c r="Y39" s="1"/>
  <c r="AE38"/>
  <c r="S38"/>
  <c r="AC38" s="1"/>
  <c r="R38"/>
  <c r="AG38" s="1"/>
  <c r="P38"/>
  <c r="Q38" s="1"/>
  <c r="Y38" s="1"/>
  <c r="AE37"/>
  <c r="S37"/>
  <c r="AC37" s="1"/>
  <c r="R37"/>
  <c r="AG37" s="1"/>
  <c r="P37"/>
  <c r="Q37" s="1"/>
  <c r="Y37" s="1"/>
  <c r="AE36"/>
  <c r="S36"/>
  <c r="AC36" s="1"/>
  <c r="R36"/>
  <c r="AG36" s="1"/>
  <c r="P36"/>
  <c r="Q36" s="1"/>
  <c r="Y36" s="1"/>
  <c r="AE35"/>
  <c r="S35"/>
  <c r="AC35" s="1"/>
  <c r="R35"/>
  <c r="AG35" s="1"/>
  <c r="P35"/>
  <c r="Q35" s="1"/>
  <c r="Y35" s="1"/>
  <c r="AE34"/>
  <c r="S34"/>
  <c r="AC34" s="1"/>
  <c r="R34"/>
  <c r="AG34" s="1"/>
  <c r="P34"/>
  <c r="Q34" s="1"/>
  <c r="Y34" s="1"/>
  <c r="AE33"/>
  <c r="S33"/>
  <c r="AC33" s="1"/>
  <c r="R33"/>
  <c r="AG33" s="1"/>
  <c r="P33"/>
  <c r="Q33" s="1"/>
  <c r="Y33" s="1"/>
  <c r="AE32"/>
  <c r="S32"/>
  <c r="AC32" s="1"/>
  <c r="R32"/>
  <c r="AG32" s="1"/>
  <c r="P32"/>
  <c r="Q32" s="1"/>
  <c r="Y32" s="1"/>
  <c r="AE31"/>
  <c r="S31"/>
  <c r="AC31" s="1"/>
  <c r="R31"/>
  <c r="AG31" s="1"/>
  <c r="P31"/>
  <c r="Q31" s="1"/>
  <c r="Y31" s="1"/>
  <c r="AE30"/>
  <c r="S30"/>
  <c r="AC30" s="1"/>
  <c r="R30"/>
  <c r="AG30" s="1"/>
  <c r="P30"/>
  <c r="Q30" s="1"/>
  <c r="Y30" s="1"/>
  <c r="AE29"/>
  <c r="S29"/>
  <c r="AC29" s="1"/>
  <c r="R29"/>
  <c r="AG29" s="1"/>
  <c r="P29"/>
  <c r="Q29" s="1"/>
  <c r="Y29" s="1"/>
  <c r="AE28"/>
  <c r="S28"/>
  <c r="AC28" s="1"/>
  <c r="R28"/>
  <c r="AG28" s="1"/>
  <c r="P28"/>
  <c r="Q28" s="1"/>
  <c r="Y28" s="1"/>
  <c r="AE27"/>
  <c r="S27"/>
  <c r="AC27" s="1"/>
  <c r="R27"/>
  <c r="AG27" s="1"/>
  <c r="P27"/>
  <c r="Q27" s="1"/>
  <c r="Y27" s="1"/>
  <c r="AE26"/>
  <c r="S26"/>
  <c r="R26"/>
  <c r="AG26" s="1"/>
  <c r="P26"/>
  <c r="Q26" s="1"/>
  <c r="Y26" s="1"/>
  <c r="AE25"/>
  <c r="S25"/>
  <c r="AI25" s="1"/>
  <c r="R25"/>
  <c r="P25"/>
  <c r="Q25" s="1"/>
  <c r="Y25" s="1"/>
  <c r="G24"/>
  <c r="G23"/>
  <c r="B10"/>
  <c r="N4"/>
  <c r="AD28" l="1"/>
  <c r="AD29"/>
  <c r="AD30"/>
  <c r="AD81"/>
  <c r="AD82"/>
  <c r="AD97"/>
  <c r="AA131"/>
  <c r="AA176"/>
  <c r="AB176" s="1"/>
  <c r="AD27"/>
  <c r="AD196"/>
  <c r="AA119"/>
  <c r="AD141"/>
  <c r="AD142"/>
  <c r="AD145"/>
  <c r="AA123"/>
  <c r="AG135"/>
  <c r="AA145"/>
  <c r="Z145" s="1"/>
  <c r="AD146"/>
  <c r="AD163"/>
  <c r="AD164"/>
  <c r="AG204"/>
  <c r="AA231"/>
  <c r="AI118"/>
  <c r="AC51"/>
  <c r="AB51" s="1"/>
  <c r="AD133"/>
  <c r="AC162"/>
  <c r="AD162" s="1"/>
  <c r="AD209"/>
  <c r="AC211"/>
  <c r="AD211" s="1"/>
  <c r="AC273"/>
  <c r="AD273" s="1"/>
  <c r="AI122"/>
  <c r="AC140"/>
  <c r="AB140" s="1"/>
  <c r="AI94"/>
  <c r="AD233"/>
  <c r="AC236"/>
  <c r="AD236" s="1"/>
  <c r="AA87"/>
  <c r="U97"/>
  <c r="T97" s="1"/>
  <c r="AD113"/>
  <c r="AC119"/>
  <c r="AB119" s="1"/>
  <c r="AG124"/>
  <c r="AA125"/>
  <c r="AD126"/>
  <c r="AC131"/>
  <c r="AA143"/>
  <c r="AA149"/>
  <c r="AI199"/>
  <c r="AA200"/>
  <c r="AK252"/>
  <c r="AG50"/>
  <c r="AH50" s="1"/>
  <c r="AJ50" s="1"/>
  <c r="AD58"/>
  <c r="AD59"/>
  <c r="AG112"/>
  <c r="AA113"/>
  <c r="AD117"/>
  <c r="AD137"/>
  <c r="AC144"/>
  <c r="AB144" s="1"/>
  <c r="AC158"/>
  <c r="AD158" s="1"/>
  <c r="AA184"/>
  <c r="AB184" s="1"/>
  <c r="U185"/>
  <c r="T185" s="1"/>
  <c r="E172" i="10" s="1"/>
  <c r="I172" s="1"/>
  <c r="AI242" i="12"/>
  <c r="AA243"/>
  <c r="AC104"/>
  <c r="AB104" s="1"/>
  <c r="AC127"/>
  <c r="AD127" s="1"/>
  <c r="AC136"/>
  <c r="AD136" s="1"/>
  <c r="AA26"/>
  <c r="AA59"/>
  <c r="AB59" s="1"/>
  <c r="AD61"/>
  <c r="AA105"/>
  <c r="Z105" s="1"/>
  <c r="AD106"/>
  <c r="AA117"/>
  <c r="Z117" s="1"/>
  <c r="AD118"/>
  <c r="AD121"/>
  <c r="AC123"/>
  <c r="AC132"/>
  <c r="AD132" s="1"/>
  <c r="AG150"/>
  <c r="AC154"/>
  <c r="AB154" s="1"/>
  <c r="AA160"/>
  <c r="Z160" s="1"/>
  <c r="AA169"/>
  <c r="AA189"/>
  <c r="AA197"/>
  <c r="AA203"/>
  <c r="AI206"/>
  <c r="AK206" s="1"/>
  <c r="AA207"/>
  <c r="AD217"/>
  <c r="AC219"/>
  <c r="AD219" s="1"/>
  <c r="AK231"/>
  <c r="AC239"/>
  <c r="AD239" s="1"/>
  <c r="AD241"/>
  <c r="AA245"/>
  <c r="AA252"/>
  <c r="AD255"/>
  <c r="AA269"/>
  <c r="AC159"/>
  <c r="AC166"/>
  <c r="AD166" s="1"/>
  <c r="AC193"/>
  <c r="AD193" s="1"/>
  <c r="AC198"/>
  <c r="AD198" s="1"/>
  <c r="AD213"/>
  <c r="AC215"/>
  <c r="AD215" s="1"/>
  <c r="AC247"/>
  <c r="AD247" s="1"/>
  <c r="AC267"/>
  <c r="AD41"/>
  <c r="AG77"/>
  <c r="AH77" s="1"/>
  <c r="AJ77" s="1"/>
  <c r="AA79"/>
  <c r="AA110"/>
  <c r="AG120"/>
  <c r="AH120" s="1"/>
  <c r="AJ120" s="1"/>
  <c r="AA121"/>
  <c r="Z121" s="1"/>
  <c r="AD122"/>
  <c r="AD125"/>
  <c r="AD129"/>
  <c r="AG147"/>
  <c r="AD149"/>
  <c r="AA172"/>
  <c r="AA180"/>
  <c r="AC189"/>
  <c r="AD189" s="1"/>
  <c r="AC197"/>
  <c r="AD197" s="1"/>
  <c r="AA235"/>
  <c r="AA241"/>
  <c r="Z241" s="1"/>
  <c r="AA246"/>
  <c r="AA261"/>
  <c r="AI68"/>
  <c r="AC68"/>
  <c r="AI88"/>
  <c r="AC88"/>
  <c r="AD88" s="1"/>
  <c r="AA127"/>
  <c r="AG127"/>
  <c r="AK127" s="1"/>
  <c r="AC191"/>
  <c r="AD191" s="1"/>
  <c r="AI191"/>
  <c r="AH191" s="1"/>
  <c r="AJ191" s="1"/>
  <c r="AI220"/>
  <c r="AC220"/>
  <c r="AD220" s="1"/>
  <c r="AI240"/>
  <c r="AC240"/>
  <c r="AD240" s="1"/>
  <c r="AC80"/>
  <c r="Z80" s="1"/>
  <c r="AC92"/>
  <c r="AI116"/>
  <c r="AC116"/>
  <c r="AD116" s="1"/>
  <c r="AC138"/>
  <c r="AD138" s="1"/>
  <c r="AI138"/>
  <c r="AI139"/>
  <c r="AC139"/>
  <c r="AB139" s="1"/>
  <c r="AG196"/>
  <c r="AA196"/>
  <c r="AB196" s="1"/>
  <c r="AC224"/>
  <c r="AD224" s="1"/>
  <c r="AG242"/>
  <c r="AA242"/>
  <c r="AB242" s="1"/>
  <c r="AC248"/>
  <c r="AD248" s="1"/>
  <c r="AD33"/>
  <c r="AA34"/>
  <c r="AB34" s="1"/>
  <c r="AD35"/>
  <c r="AD36"/>
  <c r="AD37"/>
  <c r="AD38"/>
  <c r="AB47"/>
  <c r="AC50"/>
  <c r="AC73"/>
  <c r="AD73" s="1"/>
  <c r="AA107"/>
  <c r="AG107"/>
  <c r="AG115"/>
  <c r="AC134"/>
  <c r="AD134" s="1"/>
  <c r="AI134"/>
  <c r="AI135"/>
  <c r="AC135"/>
  <c r="AD135" s="1"/>
  <c r="AG141"/>
  <c r="AA141"/>
  <c r="AB141" s="1"/>
  <c r="AI147"/>
  <c r="AC147"/>
  <c r="Z147" s="1"/>
  <c r="AG148"/>
  <c r="AG153"/>
  <c r="AK153" s="1"/>
  <c r="AA153"/>
  <c r="AG167"/>
  <c r="AA167"/>
  <c r="Z167" s="1"/>
  <c r="AG168"/>
  <c r="AA168"/>
  <c r="AB168" s="1"/>
  <c r="AI182"/>
  <c r="AC182"/>
  <c r="AD182" s="1"/>
  <c r="AI194"/>
  <c r="AC194"/>
  <c r="AD194" s="1"/>
  <c r="AC195"/>
  <c r="AD195" s="1"/>
  <c r="AI195"/>
  <c r="AG202"/>
  <c r="AA202"/>
  <c r="Z202" s="1"/>
  <c r="AI212"/>
  <c r="AC212"/>
  <c r="AD212" s="1"/>
  <c r="AG238"/>
  <c r="AA238"/>
  <c r="AG240"/>
  <c r="AG247"/>
  <c r="AA247"/>
  <c r="AI254"/>
  <c r="AC254"/>
  <c r="AD254" s="1"/>
  <c r="AI258"/>
  <c r="AC258"/>
  <c r="AI266"/>
  <c r="AC266"/>
  <c r="AD266" s="1"/>
  <c r="AC271"/>
  <c r="AD271" s="1"/>
  <c r="AG65"/>
  <c r="AH65" s="1"/>
  <c r="AJ65" s="1"/>
  <c r="AA65"/>
  <c r="AG99"/>
  <c r="AH99" s="1"/>
  <c r="AJ99" s="1"/>
  <c r="AA99"/>
  <c r="AI115"/>
  <c r="AC115"/>
  <c r="AG133"/>
  <c r="AA133"/>
  <c r="AI143"/>
  <c r="AK143" s="1"/>
  <c r="AC143"/>
  <c r="AI148"/>
  <c r="AC148"/>
  <c r="AD148" s="1"/>
  <c r="AI177"/>
  <c r="AC177"/>
  <c r="AD177" s="1"/>
  <c r="AG227"/>
  <c r="AH227" s="1"/>
  <c r="AJ227" s="1"/>
  <c r="AA227"/>
  <c r="AG250"/>
  <c r="AA250"/>
  <c r="AI262"/>
  <c r="AC262"/>
  <c r="AD262" s="1"/>
  <c r="AG75"/>
  <c r="AA75"/>
  <c r="AG93"/>
  <c r="AK93" s="1"/>
  <c r="AA93"/>
  <c r="AG205"/>
  <c r="AH205" s="1"/>
  <c r="AJ205" s="1"/>
  <c r="AA205"/>
  <c r="AA42"/>
  <c r="AD43"/>
  <c r="AD44"/>
  <c r="AD45"/>
  <c r="AD46"/>
  <c r="AG91"/>
  <c r="AA91"/>
  <c r="AI96"/>
  <c r="AC96"/>
  <c r="Z96" s="1"/>
  <c r="AG111"/>
  <c r="AG116"/>
  <c r="AG129"/>
  <c r="AA129"/>
  <c r="Z129" s="1"/>
  <c r="AG137"/>
  <c r="AA137"/>
  <c r="AG139"/>
  <c r="AC152"/>
  <c r="AD152" s="1"/>
  <c r="AI152"/>
  <c r="AG157"/>
  <c r="AI161"/>
  <c r="AC161"/>
  <c r="AD161" s="1"/>
  <c r="AG165"/>
  <c r="AK165" s="1"/>
  <c r="AI169"/>
  <c r="AH169" s="1"/>
  <c r="AJ169" s="1"/>
  <c r="AC169"/>
  <c r="AD169" s="1"/>
  <c r="AG192"/>
  <c r="AA192"/>
  <c r="AI201"/>
  <c r="AC201"/>
  <c r="AD201" s="1"/>
  <c r="AI216"/>
  <c r="AC216"/>
  <c r="AD216" s="1"/>
  <c r="AI243"/>
  <c r="AK243" s="1"/>
  <c r="AC243"/>
  <c r="AB243" s="1"/>
  <c r="AG97"/>
  <c r="AD105"/>
  <c r="AG132"/>
  <c r="AK132" s="1"/>
  <c r="AD168"/>
  <c r="AD225"/>
  <c r="AG265"/>
  <c r="AD51"/>
  <c r="AD52"/>
  <c r="AD53"/>
  <c r="AD54"/>
  <c r="AC63"/>
  <c r="AD78"/>
  <c r="AD85"/>
  <c r="AC101"/>
  <c r="AD101" s="1"/>
  <c r="AD102"/>
  <c r="AD103"/>
  <c r="AK119"/>
  <c r="AC120"/>
  <c r="AD120" s="1"/>
  <c r="AK123"/>
  <c r="AC124"/>
  <c r="AC128"/>
  <c r="AD130"/>
  <c r="AK131"/>
  <c r="AG136"/>
  <c r="AG140"/>
  <c r="AK140" s="1"/>
  <c r="AG144"/>
  <c r="AC170"/>
  <c r="AD170" s="1"/>
  <c r="AD176"/>
  <c r="AG185"/>
  <c r="AD187"/>
  <c r="AC190"/>
  <c r="AD190" s="1"/>
  <c r="AD203"/>
  <c r="AD206"/>
  <c r="AC208"/>
  <c r="AD208" s="1"/>
  <c r="AD221"/>
  <c r="AC223"/>
  <c r="AD223" s="1"/>
  <c r="AG232"/>
  <c r="AC244"/>
  <c r="AD244" s="1"/>
  <c r="AG248"/>
  <c r="AK248" s="1"/>
  <c r="AC256"/>
  <c r="AC270"/>
  <c r="AD270" s="1"/>
  <c r="AC274"/>
  <c r="Z274" s="1"/>
  <c r="Y51"/>
  <c r="Z51" s="1"/>
  <c r="U51"/>
  <c r="Y165"/>
  <c r="U165"/>
  <c r="T165" s="1"/>
  <c r="AI78"/>
  <c r="AK78" s="1"/>
  <c r="AA81"/>
  <c r="Z81" s="1"/>
  <c r="AI84"/>
  <c r="AC84"/>
  <c r="AB84" s="1"/>
  <c r="Y97"/>
  <c r="Z97" s="1"/>
  <c r="AI111"/>
  <c r="AC111"/>
  <c r="AD111" s="1"/>
  <c r="AG114"/>
  <c r="AA114"/>
  <c r="AB114" s="1"/>
  <c r="AG126"/>
  <c r="AA126"/>
  <c r="AB126" s="1"/>
  <c r="AI181"/>
  <c r="AC181"/>
  <c r="AD181" s="1"/>
  <c r="AC49"/>
  <c r="AG71"/>
  <c r="AD74"/>
  <c r="AI85"/>
  <c r="Y88"/>
  <c r="U88"/>
  <c r="AG94"/>
  <c r="AA94"/>
  <c r="AI108"/>
  <c r="AC108"/>
  <c r="AD108" s="1"/>
  <c r="AG159"/>
  <c r="AH159" s="1"/>
  <c r="AJ159" s="1"/>
  <c r="AA161"/>
  <c r="AG161"/>
  <c r="AG171"/>
  <c r="AA171"/>
  <c r="AB171" s="1"/>
  <c r="AI178"/>
  <c r="AC178"/>
  <c r="AD178" s="1"/>
  <c r="AA212"/>
  <c r="AG212"/>
  <c r="AG222"/>
  <c r="AA222"/>
  <c r="AB222" s="1"/>
  <c r="AI228"/>
  <c r="AC228"/>
  <c r="AD228" s="1"/>
  <c r="AI232"/>
  <c r="AK232" s="1"/>
  <c r="AC232"/>
  <c r="AD232" s="1"/>
  <c r="AC234"/>
  <c r="AD234" s="1"/>
  <c r="AI234"/>
  <c r="U224"/>
  <c r="T224" s="1"/>
  <c r="U25"/>
  <c r="T25" s="1"/>
  <c r="AA30"/>
  <c r="Z30" s="1"/>
  <c r="AD31"/>
  <c r="AD32"/>
  <c r="AA38"/>
  <c r="AB38" s="1"/>
  <c r="AD39"/>
  <c r="AD40"/>
  <c r="AA46"/>
  <c r="AB46" s="1"/>
  <c r="AD47"/>
  <c r="AC48"/>
  <c r="AD55"/>
  <c r="AA61"/>
  <c r="Z61" s="1"/>
  <c r="AC64"/>
  <c r="AD64" s="1"/>
  <c r="AD66"/>
  <c r="AD70"/>
  <c r="AD71"/>
  <c r="AC72"/>
  <c r="AD72" s="1"/>
  <c r="AG73"/>
  <c r="AC76"/>
  <c r="AD76" s="1"/>
  <c r="AA78"/>
  <c r="Y93"/>
  <c r="U93"/>
  <c r="AC93"/>
  <c r="AD93" s="1"/>
  <c r="AA95"/>
  <c r="AG96"/>
  <c r="AC98"/>
  <c r="AD98" s="1"/>
  <c r="AI98"/>
  <c r="AC100"/>
  <c r="AD100" s="1"/>
  <c r="AG109"/>
  <c r="AA109"/>
  <c r="AB109" s="1"/>
  <c r="AI112"/>
  <c r="AK112" s="1"/>
  <c r="AC112"/>
  <c r="AG118"/>
  <c r="AH118" s="1"/>
  <c r="AJ118" s="1"/>
  <c r="AA118"/>
  <c r="AI130"/>
  <c r="AG134"/>
  <c r="AA134"/>
  <c r="AI146"/>
  <c r="AG164"/>
  <c r="AA164"/>
  <c r="AB164" s="1"/>
  <c r="Y169"/>
  <c r="U169"/>
  <c r="T169" s="1"/>
  <c r="AG173"/>
  <c r="AI174"/>
  <c r="AC174"/>
  <c r="AD174" s="1"/>
  <c r="AD175"/>
  <c r="AI186"/>
  <c r="AC186"/>
  <c r="AD186" s="1"/>
  <c r="AG187"/>
  <c r="AA187"/>
  <c r="AB187" s="1"/>
  <c r="AG188"/>
  <c r="AA188"/>
  <c r="AG195"/>
  <c r="AA195"/>
  <c r="AB202"/>
  <c r="AG210"/>
  <c r="AA210"/>
  <c r="Z210" s="1"/>
  <c r="AA216"/>
  <c r="AG216"/>
  <c r="AG237"/>
  <c r="AA237"/>
  <c r="AI253"/>
  <c r="AC253"/>
  <c r="AG48"/>
  <c r="AK48" s="1"/>
  <c r="AG142"/>
  <c r="AA142"/>
  <c r="AI173"/>
  <c r="AC173"/>
  <c r="AG199"/>
  <c r="AA199"/>
  <c r="AA208"/>
  <c r="AG208"/>
  <c r="AG218"/>
  <c r="AA218"/>
  <c r="AA224"/>
  <c r="AG224"/>
  <c r="AG234"/>
  <c r="AA234"/>
  <c r="AG47"/>
  <c r="AC62"/>
  <c r="AD62" s="1"/>
  <c r="AG63"/>
  <c r="AK63" s="1"/>
  <c r="AC67"/>
  <c r="AG80"/>
  <c r="AH80" s="1"/>
  <c r="AJ80" s="1"/>
  <c r="AG83"/>
  <c r="AK83" s="1"/>
  <c r="AC89"/>
  <c r="AG122"/>
  <c r="AA122"/>
  <c r="AB122" s="1"/>
  <c r="AG138"/>
  <c r="AA138"/>
  <c r="AA193"/>
  <c r="AG193"/>
  <c r="AK193" s="1"/>
  <c r="AD34"/>
  <c r="AD42"/>
  <c r="U48"/>
  <c r="T48" s="1"/>
  <c r="E35" i="10" s="1"/>
  <c r="I35" s="1"/>
  <c r="AG49" i="12"/>
  <c r="AA55"/>
  <c r="AD56"/>
  <c r="AD57"/>
  <c r="AK65"/>
  <c r="AG67"/>
  <c r="AA74"/>
  <c r="AC77"/>
  <c r="AI82"/>
  <c r="AG89"/>
  <c r="AH89" s="1"/>
  <c r="AJ89" s="1"/>
  <c r="AA90"/>
  <c r="AB90" s="1"/>
  <c r="AD94"/>
  <c r="Y95"/>
  <c r="U95"/>
  <c r="T95" s="1"/>
  <c r="AG103"/>
  <c r="AA106"/>
  <c r="AB106" s="1"/>
  <c r="AI107"/>
  <c r="AC107"/>
  <c r="AD107" s="1"/>
  <c r="AG108"/>
  <c r="AD109"/>
  <c r="AI126"/>
  <c r="AG130"/>
  <c r="AA130"/>
  <c r="AI142"/>
  <c r="AG146"/>
  <c r="AA146"/>
  <c r="AB146" s="1"/>
  <c r="AI150"/>
  <c r="AC150"/>
  <c r="AB172"/>
  <c r="AA177"/>
  <c r="AG177"/>
  <c r="AG181"/>
  <c r="AA181"/>
  <c r="AI185"/>
  <c r="AC185"/>
  <c r="Z185" s="1"/>
  <c r="AG201"/>
  <c r="AA201"/>
  <c r="AG214"/>
  <c r="AA214"/>
  <c r="AB214" s="1"/>
  <c r="AA220"/>
  <c r="AG220"/>
  <c r="AA239"/>
  <c r="AG239"/>
  <c r="AH239" s="1"/>
  <c r="AJ239" s="1"/>
  <c r="AD249"/>
  <c r="AC250"/>
  <c r="AD250" s="1"/>
  <c r="AI250"/>
  <c r="AA256"/>
  <c r="AG256"/>
  <c r="AD86"/>
  <c r="AD87"/>
  <c r="AD114"/>
  <c r="AC165"/>
  <c r="AD171"/>
  <c r="AG183"/>
  <c r="AA183"/>
  <c r="AB183" s="1"/>
  <c r="AD188"/>
  <c r="U193"/>
  <c r="T193" s="1"/>
  <c r="AI196"/>
  <c r="AG211"/>
  <c r="AH211" s="1"/>
  <c r="AJ211" s="1"/>
  <c r="AA211"/>
  <c r="AG215"/>
  <c r="AK215" s="1"/>
  <c r="AA215"/>
  <c r="AG219"/>
  <c r="AH219" s="1"/>
  <c r="AJ219" s="1"/>
  <c r="AA219"/>
  <c r="AG223"/>
  <c r="AH223" s="1"/>
  <c r="AJ223" s="1"/>
  <c r="AA223"/>
  <c r="AC226"/>
  <c r="AD226" s="1"/>
  <c r="AI226"/>
  <c r="AK226" s="1"/>
  <c r="AI235"/>
  <c r="AK235" s="1"/>
  <c r="AC235"/>
  <c r="AB235" s="1"/>
  <c r="AI241"/>
  <c r="AH241" s="1"/>
  <c r="AJ241" s="1"/>
  <c r="AD110"/>
  <c r="AD156"/>
  <c r="AD167"/>
  <c r="AD172"/>
  <c r="AD179"/>
  <c r="AD180"/>
  <c r="Y181"/>
  <c r="U181"/>
  <c r="T181" s="1"/>
  <c r="AD183"/>
  <c r="AC192"/>
  <c r="AD192" s="1"/>
  <c r="AI192"/>
  <c r="AD202"/>
  <c r="AI204"/>
  <c r="AC204"/>
  <c r="AD204" s="1"/>
  <c r="AA228"/>
  <c r="AG228"/>
  <c r="AG233"/>
  <c r="AA233"/>
  <c r="Z233" s="1"/>
  <c r="AG249"/>
  <c r="AA249"/>
  <c r="AB249" s="1"/>
  <c r="AC260"/>
  <c r="AD260" s="1"/>
  <c r="AI260"/>
  <c r="AA273"/>
  <c r="AG273"/>
  <c r="AH273" s="1"/>
  <c r="AI249"/>
  <c r="AG274"/>
  <c r="AI233"/>
  <c r="AD237"/>
  <c r="AK247"/>
  <c r="AD264"/>
  <c r="AG267"/>
  <c r="AG270"/>
  <c r="AH270" s="1"/>
  <c r="AJ270" s="1"/>
  <c r="U273"/>
  <c r="T273" s="1"/>
  <c r="AD184"/>
  <c r="AD199"/>
  <c r="AD230"/>
  <c r="AD242"/>
  <c r="AA264"/>
  <c r="AB264" s="1"/>
  <c r="AG266"/>
  <c r="AC272"/>
  <c r="AD272" s="1"/>
  <c r="AD75"/>
  <c r="Z87"/>
  <c r="AD91"/>
  <c r="Z103"/>
  <c r="Z71"/>
  <c r="AC26"/>
  <c r="AD26" s="1"/>
  <c r="N25"/>
  <c r="N53" s="1"/>
  <c r="AI26"/>
  <c r="AH26" s="1"/>
  <c r="AJ26" s="1"/>
  <c r="N29"/>
  <c r="N33"/>
  <c r="AI38"/>
  <c r="AH38" s="1"/>
  <c r="AJ38" s="1"/>
  <c r="N41"/>
  <c r="N45"/>
  <c r="AI55"/>
  <c r="AH55" s="1"/>
  <c r="AJ55" s="1"/>
  <c r="AI61"/>
  <c r="AA66"/>
  <c r="AB66" s="1"/>
  <c r="AA70"/>
  <c r="AB71"/>
  <c r="AI71"/>
  <c r="AI75"/>
  <c r="AG82"/>
  <c r="AA82"/>
  <c r="AG85"/>
  <c r="AA85"/>
  <c r="AB85" s="1"/>
  <c r="U99"/>
  <c r="AG104"/>
  <c r="AK124"/>
  <c r="AH124"/>
  <c r="AJ124" s="1"/>
  <c r="AK128"/>
  <c r="AH128"/>
  <c r="AJ128" s="1"/>
  <c r="AH132"/>
  <c r="AJ132" s="1"/>
  <c r="AA27"/>
  <c r="AI27"/>
  <c r="AH27" s="1"/>
  <c r="AJ27" s="1"/>
  <c r="N30"/>
  <c r="AI35"/>
  <c r="AK35" s="1"/>
  <c r="N38"/>
  <c r="N42"/>
  <c r="AA52"/>
  <c r="AI52"/>
  <c r="AK52" s="1"/>
  <c r="AA56"/>
  <c r="AI56"/>
  <c r="AK56" s="1"/>
  <c r="AC60"/>
  <c r="AD60" s="1"/>
  <c r="AI60"/>
  <c r="AH60" s="1"/>
  <c r="AJ60" s="1"/>
  <c r="AG64"/>
  <c r="AI81"/>
  <c r="AK81" s="1"/>
  <c r="AG25"/>
  <c r="N27"/>
  <c r="AA28"/>
  <c r="AB28" s="1"/>
  <c r="AI28"/>
  <c r="N31"/>
  <c r="AA32"/>
  <c r="AB32" s="1"/>
  <c r="AI32"/>
  <c r="AK32" s="1"/>
  <c r="N35"/>
  <c r="AA36"/>
  <c r="AB36" s="1"/>
  <c r="AI36"/>
  <c r="N39"/>
  <c r="AA40"/>
  <c r="AI40"/>
  <c r="N43"/>
  <c r="AA44"/>
  <c r="AB44" s="1"/>
  <c r="AI44"/>
  <c r="Z47"/>
  <c r="Y48"/>
  <c r="U50"/>
  <c r="AA53"/>
  <c r="AB53" s="1"/>
  <c r="AI53"/>
  <c r="AK53" s="1"/>
  <c r="AA57"/>
  <c r="AB57" s="1"/>
  <c r="AI57"/>
  <c r="AH57" s="1"/>
  <c r="AJ57" s="1"/>
  <c r="U62"/>
  <c r="U65"/>
  <c r="AG69"/>
  <c r="AA69"/>
  <c r="AC69"/>
  <c r="AD69" s="1"/>
  <c r="U72"/>
  <c r="U76"/>
  <c r="U77"/>
  <c r="U79"/>
  <c r="U81"/>
  <c r="U83"/>
  <c r="AA86"/>
  <c r="AB86" s="1"/>
  <c r="AB87"/>
  <c r="AI87"/>
  <c r="AK87" s="1"/>
  <c r="AA88"/>
  <c r="AG88"/>
  <c r="Z90"/>
  <c r="AI91"/>
  <c r="AH93"/>
  <c r="AJ93" s="1"/>
  <c r="AH95"/>
  <c r="AJ95" s="1"/>
  <c r="AG98"/>
  <c r="AA98"/>
  <c r="AG101"/>
  <c r="AA101"/>
  <c r="U104"/>
  <c r="AI105"/>
  <c r="AK105" s="1"/>
  <c r="AI109"/>
  <c r="AI113"/>
  <c r="AH113" s="1"/>
  <c r="AJ113" s="1"/>
  <c r="AI117"/>
  <c r="AH117" s="1"/>
  <c r="AJ117" s="1"/>
  <c r="AI121"/>
  <c r="AK121" s="1"/>
  <c r="AI125"/>
  <c r="AK125" s="1"/>
  <c r="AI129"/>
  <c r="AI133"/>
  <c r="AI137"/>
  <c r="AI141"/>
  <c r="AI145"/>
  <c r="AK145" s="1"/>
  <c r="AI149"/>
  <c r="AH149" s="1"/>
  <c r="AJ149" s="1"/>
  <c r="AI155"/>
  <c r="AC155"/>
  <c r="AD155" s="1"/>
  <c r="Z157"/>
  <c r="AI157"/>
  <c r="AA163"/>
  <c r="U177"/>
  <c r="AA179"/>
  <c r="U197"/>
  <c r="AC245"/>
  <c r="AD245" s="1"/>
  <c r="AI245"/>
  <c r="AH245" s="1"/>
  <c r="AJ245" s="1"/>
  <c r="AI30"/>
  <c r="AK30" s="1"/>
  <c r="AI34"/>
  <c r="AH34" s="1"/>
  <c r="AJ34" s="1"/>
  <c r="N37"/>
  <c r="AI42"/>
  <c r="AH42" s="1"/>
  <c r="AJ42" s="1"/>
  <c r="AI46"/>
  <c r="AK46" s="1"/>
  <c r="AI59"/>
  <c r="AA60"/>
  <c r="AA62"/>
  <c r="AG62"/>
  <c r="AA72"/>
  <c r="AG72"/>
  <c r="AH79"/>
  <c r="AJ79" s="1"/>
  <c r="U92"/>
  <c r="AA102"/>
  <c r="AB102" s="1"/>
  <c r="AB103"/>
  <c r="AI103"/>
  <c r="N26"/>
  <c r="AA31"/>
  <c r="AI31"/>
  <c r="AK31" s="1"/>
  <c r="N34"/>
  <c r="AA35"/>
  <c r="AA39"/>
  <c r="AI39"/>
  <c r="AH39" s="1"/>
  <c r="AJ39" s="1"/>
  <c r="AA43"/>
  <c r="AI43"/>
  <c r="AK43" s="1"/>
  <c r="AI47"/>
  <c r="AG68"/>
  <c r="AK79"/>
  <c r="AG100"/>
  <c r="Z140"/>
  <c r="AC151"/>
  <c r="AD151" s="1"/>
  <c r="AI151"/>
  <c r="AD157"/>
  <c r="AB157"/>
  <c r="AA158"/>
  <c r="AG158"/>
  <c r="AB167"/>
  <c r="U268"/>
  <c r="U264"/>
  <c r="U260"/>
  <c r="U269"/>
  <c r="U271"/>
  <c r="U272"/>
  <c r="U266"/>
  <c r="U265"/>
  <c r="U263"/>
  <c r="U258"/>
  <c r="U255"/>
  <c r="U251"/>
  <c r="U274"/>
  <c r="U267"/>
  <c r="U261"/>
  <c r="U253"/>
  <c r="U249"/>
  <c r="U245"/>
  <c r="U241"/>
  <c r="U237"/>
  <c r="U233"/>
  <c r="U262"/>
  <c r="U259"/>
  <c r="U256"/>
  <c r="U254"/>
  <c r="U250"/>
  <c r="U246"/>
  <c r="U242"/>
  <c r="U238"/>
  <c r="U234"/>
  <c r="U230"/>
  <c r="U226"/>
  <c r="U247"/>
  <c r="U243"/>
  <c r="U239"/>
  <c r="U235"/>
  <c r="U225"/>
  <c r="U221"/>
  <c r="U217"/>
  <c r="U213"/>
  <c r="U209"/>
  <c r="U270"/>
  <c r="U248"/>
  <c r="U244"/>
  <c r="U240"/>
  <c r="U236"/>
  <c r="U232"/>
  <c r="U228"/>
  <c r="U222"/>
  <c r="U218"/>
  <c r="U214"/>
  <c r="U210"/>
  <c r="U206"/>
  <c r="U202"/>
  <c r="U203"/>
  <c r="U201"/>
  <c r="U199"/>
  <c r="U195"/>
  <c r="U191"/>
  <c r="U187"/>
  <c r="U183"/>
  <c r="U179"/>
  <c r="U175"/>
  <c r="U171"/>
  <c r="U167"/>
  <c r="U163"/>
  <c r="U229"/>
  <c r="U227"/>
  <c r="U200"/>
  <c r="U196"/>
  <c r="U192"/>
  <c r="U188"/>
  <c r="U184"/>
  <c r="U180"/>
  <c r="U176"/>
  <c r="U172"/>
  <c r="U168"/>
  <c r="U164"/>
  <c r="U160"/>
  <c r="U156"/>
  <c r="U152"/>
  <c r="U252"/>
  <c r="U204"/>
  <c r="U198"/>
  <c r="U194"/>
  <c r="U190"/>
  <c r="U186"/>
  <c r="U182"/>
  <c r="U178"/>
  <c r="U174"/>
  <c r="U170"/>
  <c r="U166"/>
  <c r="U162"/>
  <c r="U161"/>
  <c r="U159"/>
  <c r="U154"/>
  <c r="U149"/>
  <c r="U145"/>
  <c r="U141"/>
  <c r="U137"/>
  <c r="U133"/>
  <c r="U129"/>
  <c r="U125"/>
  <c r="U121"/>
  <c r="U117"/>
  <c r="U113"/>
  <c r="U109"/>
  <c r="U105"/>
  <c r="U223"/>
  <c r="U219"/>
  <c r="U215"/>
  <c r="U211"/>
  <c r="U207"/>
  <c r="U157"/>
  <c r="U155"/>
  <c r="U150"/>
  <c r="U146"/>
  <c r="U142"/>
  <c r="U138"/>
  <c r="U134"/>
  <c r="U130"/>
  <c r="U126"/>
  <c r="U122"/>
  <c r="U118"/>
  <c r="U114"/>
  <c r="U110"/>
  <c r="U106"/>
  <c r="U102"/>
  <c r="U98"/>
  <c r="U94"/>
  <c r="U90"/>
  <c r="U86"/>
  <c r="U82"/>
  <c r="U78"/>
  <c r="U74"/>
  <c r="U70"/>
  <c r="U66"/>
  <c r="U212"/>
  <c r="U205"/>
  <c r="U158"/>
  <c r="U147"/>
  <c r="U143"/>
  <c r="U139"/>
  <c r="U135"/>
  <c r="U131"/>
  <c r="U127"/>
  <c r="U123"/>
  <c r="U119"/>
  <c r="U115"/>
  <c r="U111"/>
  <c r="U107"/>
  <c r="U100"/>
  <c r="U91"/>
  <c r="U89"/>
  <c r="U84"/>
  <c r="U75"/>
  <c r="U73"/>
  <c r="U68"/>
  <c r="U67"/>
  <c r="U64"/>
  <c r="U63"/>
  <c r="U60"/>
  <c r="U59"/>
  <c r="U58"/>
  <c r="U57"/>
  <c r="U56"/>
  <c r="U55"/>
  <c r="U54"/>
  <c r="U53"/>
  <c r="U52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31"/>
  <c r="U220"/>
  <c r="U216"/>
  <c r="U151"/>
  <c r="U148"/>
  <c r="U144"/>
  <c r="U140"/>
  <c r="U136"/>
  <c r="U132"/>
  <c r="U128"/>
  <c r="U124"/>
  <c r="U120"/>
  <c r="U116"/>
  <c r="U112"/>
  <c r="U108"/>
  <c r="U103"/>
  <c r="U101"/>
  <c r="U96"/>
  <c r="U87"/>
  <c r="U85"/>
  <c r="U80"/>
  <c r="U71"/>
  <c r="U69"/>
  <c r="U61"/>
  <c r="U47"/>
  <c r="U257"/>
  <c r="N50"/>
  <c r="N59" s="1"/>
  <c r="AA25"/>
  <c r="N28"/>
  <c r="AA29"/>
  <c r="AB29" s="1"/>
  <c r="AI29"/>
  <c r="AK29" s="1"/>
  <c r="N32"/>
  <c r="AA33"/>
  <c r="AB33" s="1"/>
  <c r="AI33"/>
  <c r="AH33" s="1"/>
  <c r="AJ33" s="1"/>
  <c r="Z34"/>
  <c r="N36"/>
  <c r="AA37"/>
  <c r="AB37" s="1"/>
  <c r="AI37"/>
  <c r="AH37" s="1"/>
  <c r="AJ37" s="1"/>
  <c r="N40"/>
  <c r="AA41"/>
  <c r="AB41" s="1"/>
  <c r="AI41"/>
  <c r="AH41" s="1"/>
  <c r="AJ41" s="1"/>
  <c r="N44"/>
  <c r="AA45"/>
  <c r="AB45" s="1"/>
  <c r="AI45"/>
  <c r="AH45" s="1"/>
  <c r="AJ45" s="1"/>
  <c r="U49"/>
  <c r="AG51"/>
  <c r="AA54"/>
  <c r="AB54" s="1"/>
  <c r="AI54"/>
  <c r="AH54" s="1"/>
  <c r="AJ54" s="1"/>
  <c r="AA58"/>
  <c r="AB58" s="1"/>
  <c r="AI58"/>
  <c r="AK58" s="1"/>
  <c r="Z66"/>
  <c r="AG84"/>
  <c r="AD90"/>
  <c r="AK95"/>
  <c r="AI97"/>
  <c r="AK97" s="1"/>
  <c r="AB105"/>
  <c r="AI106"/>
  <c r="AH106" s="1"/>
  <c r="AJ106" s="1"/>
  <c r="AB107"/>
  <c r="AI110"/>
  <c r="AH110" s="1"/>
  <c r="AJ110" s="1"/>
  <c r="AB113"/>
  <c r="AI114"/>
  <c r="AB117"/>
  <c r="AB125"/>
  <c r="AB133"/>
  <c r="AB149"/>
  <c r="U153"/>
  <c r="AA156"/>
  <c r="AB156" s="1"/>
  <c r="U173"/>
  <c r="AA175"/>
  <c r="U189"/>
  <c r="AA191"/>
  <c r="AH201"/>
  <c r="U208"/>
  <c r="AA236"/>
  <c r="AG236"/>
  <c r="AC268"/>
  <c r="AD268" s="1"/>
  <c r="AI268"/>
  <c r="AC269"/>
  <c r="AD269" s="1"/>
  <c r="AI269"/>
  <c r="AH269" s="1"/>
  <c r="AJ269" s="1"/>
  <c r="AI66"/>
  <c r="AK66" s="1"/>
  <c r="AI70"/>
  <c r="AH70" s="1"/>
  <c r="AJ70" s="1"/>
  <c r="AC79"/>
  <c r="AD79" s="1"/>
  <c r="AI86"/>
  <c r="AK86" s="1"/>
  <c r="AC95"/>
  <c r="AD95" s="1"/>
  <c r="AB97"/>
  <c r="AI102"/>
  <c r="AK102" s="1"/>
  <c r="Z122"/>
  <c r="Z126"/>
  <c r="AG152"/>
  <c r="AA152"/>
  <c r="AG154"/>
  <c r="AA162"/>
  <c r="AG162"/>
  <c r="AA166"/>
  <c r="AG166"/>
  <c r="AA170"/>
  <c r="AG170"/>
  <c r="AA174"/>
  <c r="AG174"/>
  <c r="AA178"/>
  <c r="AG178"/>
  <c r="AA182"/>
  <c r="AG182"/>
  <c r="AA186"/>
  <c r="AG186"/>
  <c r="AH189"/>
  <c r="AJ189" s="1"/>
  <c r="AK189"/>
  <c r="AA190"/>
  <c r="AG190"/>
  <c r="AA194"/>
  <c r="AG194"/>
  <c r="AH197"/>
  <c r="AJ197" s="1"/>
  <c r="AK197"/>
  <c r="AA198"/>
  <c r="AG198"/>
  <c r="AI200"/>
  <c r="AH200" s="1"/>
  <c r="AJ200" s="1"/>
  <c r="AC200"/>
  <c r="AD200" s="1"/>
  <c r="AI203"/>
  <c r="AH203" s="1"/>
  <c r="AJ203" s="1"/>
  <c r="AC238"/>
  <c r="AI238"/>
  <c r="AC246"/>
  <c r="AI246"/>
  <c r="AH246" s="1"/>
  <c r="AJ246" s="1"/>
  <c r="AC25"/>
  <c r="AD25" s="1"/>
  <c r="N49"/>
  <c r="AC65"/>
  <c r="AD65" s="1"/>
  <c r="AI74"/>
  <c r="AK74" s="1"/>
  <c r="AG76"/>
  <c r="AC83"/>
  <c r="AD83" s="1"/>
  <c r="AI90"/>
  <c r="AK90" s="1"/>
  <c r="AG92"/>
  <c r="AK94"/>
  <c r="AC99"/>
  <c r="AD99" s="1"/>
  <c r="Z113"/>
  <c r="AH119"/>
  <c r="AJ119" s="1"/>
  <c r="AH123"/>
  <c r="AJ123" s="1"/>
  <c r="Z125"/>
  <c r="AH131"/>
  <c r="AJ131" s="1"/>
  <c r="Z133"/>
  <c r="Z149"/>
  <c r="AG155"/>
  <c r="AA155"/>
  <c r="AD160"/>
  <c r="AI163"/>
  <c r="AH163" s="1"/>
  <c r="AJ163" s="1"/>
  <c r="AI164"/>
  <c r="AI167"/>
  <c r="AI168"/>
  <c r="AI171"/>
  <c r="AI172"/>
  <c r="AH172" s="1"/>
  <c r="AJ172" s="1"/>
  <c r="AI175"/>
  <c r="AK175" s="1"/>
  <c r="AI176"/>
  <c r="AH176" s="1"/>
  <c r="AJ176" s="1"/>
  <c r="AI179"/>
  <c r="AK179" s="1"/>
  <c r="AI180"/>
  <c r="AH180" s="1"/>
  <c r="AJ180" s="1"/>
  <c r="AI183"/>
  <c r="AI184"/>
  <c r="AK184" s="1"/>
  <c r="AI187"/>
  <c r="AI188"/>
  <c r="AH207"/>
  <c r="AJ207" s="1"/>
  <c r="AK207"/>
  <c r="AC229"/>
  <c r="AD229" s="1"/>
  <c r="AI229"/>
  <c r="AK229" s="1"/>
  <c r="AA151"/>
  <c r="AI156"/>
  <c r="AH156" s="1"/>
  <c r="AJ156" s="1"/>
  <c r="AB233"/>
  <c r="AI237"/>
  <c r="AI259"/>
  <c r="AC259"/>
  <c r="AD259" s="1"/>
  <c r="AI263"/>
  <c r="AC263"/>
  <c r="AC153"/>
  <c r="AD153" s="1"/>
  <c r="AI160"/>
  <c r="AK160" s="1"/>
  <c r="Z172"/>
  <c r="Z176"/>
  <c r="AG209"/>
  <c r="AA209"/>
  <c r="AB209" s="1"/>
  <c r="AG213"/>
  <c r="AA213"/>
  <c r="AB213" s="1"/>
  <c r="AG217"/>
  <c r="AA217"/>
  <c r="AG221"/>
  <c r="AA221"/>
  <c r="AB221" s="1"/>
  <c r="AG225"/>
  <c r="AA225"/>
  <c r="AB225" s="1"/>
  <c r="AA244"/>
  <c r="AG244"/>
  <c r="AC251"/>
  <c r="AD251" s="1"/>
  <c r="AI251"/>
  <c r="AC205"/>
  <c r="AD205" s="1"/>
  <c r="AA206"/>
  <c r="AC207"/>
  <c r="AD207" s="1"/>
  <c r="AI209"/>
  <c r="AD210"/>
  <c r="AI210"/>
  <c r="AI213"/>
  <c r="AD214"/>
  <c r="AI214"/>
  <c r="AI217"/>
  <c r="AD218"/>
  <c r="AI218"/>
  <c r="AK218" s="1"/>
  <c r="AI221"/>
  <c r="AD222"/>
  <c r="AI222"/>
  <c r="AI225"/>
  <c r="AG230"/>
  <c r="AA230"/>
  <c r="AB230" s="1"/>
  <c r="AI230"/>
  <c r="AG254"/>
  <c r="AA254"/>
  <c r="AA262"/>
  <c r="AG262"/>
  <c r="AI202"/>
  <c r="AG259"/>
  <c r="AA259"/>
  <c r="AG263"/>
  <c r="AA226"/>
  <c r="AC227"/>
  <c r="AD227" s="1"/>
  <c r="AA229"/>
  <c r="AH231"/>
  <c r="AJ231" s="1"/>
  <c r="Z242"/>
  <c r="AA255"/>
  <c r="AB255" s="1"/>
  <c r="AG257"/>
  <c r="AA257"/>
  <c r="AI261"/>
  <c r="AK261" s="1"/>
  <c r="AC261"/>
  <c r="AA271"/>
  <c r="AB271" s="1"/>
  <c r="AG271"/>
  <c r="AC231"/>
  <c r="AD231" s="1"/>
  <c r="AH247"/>
  <c r="AJ247" s="1"/>
  <c r="AG251"/>
  <c r="AA251"/>
  <c r="AG253"/>
  <c r="AG260"/>
  <c r="AA260"/>
  <c r="AC265"/>
  <c r="Z265" s="1"/>
  <c r="AI265"/>
  <c r="AG268"/>
  <c r="AA268"/>
  <c r="AH252"/>
  <c r="AJ252" s="1"/>
  <c r="AI255"/>
  <c r="AH255" s="1"/>
  <c r="AJ255" s="1"/>
  <c r="AG258"/>
  <c r="AG272"/>
  <c r="AC252"/>
  <c r="AD252" s="1"/>
  <c r="AC257"/>
  <c r="AD257" s="1"/>
  <c r="AI264"/>
  <c r="AH264" s="1"/>
  <c r="AJ264" s="1"/>
  <c r="W95" l="1"/>
  <c r="E82" i="10"/>
  <c r="I82" s="1"/>
  <c r="W97" i="12"/>
  <c r="E84" i="10"/>
  <c r="I84" s="1"/>
  <c r="W25" i="12"/>
  <c r="E12" i="10"/>
  <c r="I12" s="1"/>
  <c r="AH153" i="12"/>
  <c r="AJ153" s="1"/>
  <c r="Z141"/>
  <c r="AF141" s="1"/>
  <c r="W224"/>
  <c r="E211" i="10"/>
  <c r="I211" s="1"/>
  <c r="W193" i="12"/>
  <c r="E180" i="10"/>
  <c r="I180" s="1"/>
  <c r="W165" i="12"/>
  <c r="E152" i="10"/>
  <c r="I152" s="1"/>
  <c r="W273" i="12"/>
  <c r="E260" i="10"/>
  <c r="I260" s="1"/>
  <c r="W169" i="12"/>
  <c r="E156" i="10"/>
  <c r="I156" s="1"/>
  <c r="Z146" i="12"/>
  <c r="AF146" s="1"/>
  <c r="W181"/>
  <c r="E168" i="10"/>
  <c r="I168" s="1"/>
  <c r="Z243" i="12"/>
  <c r="AH206"/>
  <c r="AJ206" s="1"/>
  <c r="Z201"/>
  <c r="AB145"/>
  <c r="AF145" s="1"/>
  <c r="Z131"/>
  <c r="Z214"/>
  <c r="AF214" s="1"/>
  <c r="AH266"/>
  <c r="AJ266" s="1"/>
  <c r="AB129"/>
  <c r="AF129" s="1"/>
  <c r="Z184"/>
  <c r="AF184" s="1"/>
  <c r="AB210"/>
  <c r="AF210" s="1"/>
  <c r="AB201"/>
  <c r="AH130"/>
  <c r="AJ130" s="1"/>
  <c r="AK234"/>
  <c r="AB81"/>
  <c r="AF81" s="1"/>
  <c r="AD80"/>
  <c r="AK89"/>
  <c r="AK50"/>
  <c r="V95"/>
  <c r="X95" s="1"/>
  <c r="H95" s="1"/>
  <c r="N273"/>
  <c r="H278" s="1"/>
  <c r="E278"/>
  <c r="D8" i="1" s="1"/>
  <c r="G2" i="10" s="1"/>
  <c r="AK169" i="12"/>
  <c r="Z114"/>
  <c r="AF114" s="1"/>
  <c r="AK227"/>
  <c r="AK133"/>
  <c r="AK116"/>
  <c r="AH265"/>
  <c r="AJ265" s="1"/>
  <c r="AH243"/>
  <c r="AJ243" s="1"/>
  <c r="AK159"/>
  <c r="Z59"/>
  <c r="AF59" s="1"/>
  <c r="AK120"/>
  <c r="Z171"/>
  <c r="AF171" s="1"/>
  <c r="AK249"/>
  <c r="AK204"/>
  <c r="AK99"/>
  <c r="AB123"/>
  <c r="AH94"/>
  <c r="AJ94" s="1"/>
  <c r="AK240"/>
  <c r="Z266"/>
  <c r="AK201"/>
  <c r="AH248"/>
  <c r="AJ248" s="1"/>
  <c r="AK167"/>
  <c r="AH83"/>
  <c r="AJ83" s="1"/>
  <c r="Z85"/>
  <c r="AF85" s="1"/>
  <c r="AK161"/>
  <c r="AH242"/>
  <c r="AJ242" s="1"/>
  <c r="AH234"/>
  <c r="AJ234" s="1"/>
  <c r="AH122"/>
  <c r="AJ122" s="1"/>
  <c r="AF149"/>
  <c r="AF122"/>
  <c r="AD119"/>
  <c r="AK228"/>
  <c r="AB93"/>
  <c r="Z228"/>
  <c r="AH125"/>
  <c r="AJ125" s="1"/>
  <c r="AD235"/>
  <c r="AB162"/>
  <c r="AK27"/>
  <c r="Z273"/>
  <c r="AD104"/>
  <c r="AK117"/>
  <c r="Z234"/>
  <c r="AD131"/>
  <c r="AH30"/>
  <c r="AJ30" s="1"/>
  <c r="V48"/>
  <c r="AD274"/>
  <c r="AB228"/>
  <c r="AF233"/>
  <c r="AK149"/>
  <c r="AH133"/>
  <c r="AJ133" s="1"/>
  <c r="AK130"/>
  <c r="AD144"/>
  <c r="AB274"/>
  <c r="AB260"/>
  <c r="AB239"/>
  <c r="AH143"/>
  <c r="AJ143" s="1"/>
  <c r="Z144"/>
  <c r="AB136"/>
  <c r="AF176"/>
  <c r="Z212"/>
  <c r="AK113"/>
  <c r="AD243"/>
  <c r="Z235"/>
  <c r="AB182"/>
  <c r="AK38"/>
  <c r="AB158"/>
  <c r="Z193"/>
  <c r="AD154"/>
  <c r="AH148"/>
  <c r="AJ148" s="1"/>
  <c r="AH141"/>
  <c r="AJ141" s="1"/>
  <c r="AK242"/>
  <c r="AB261"/>
  <c r="AD140"/>
  <c r="AF140" s="1"/>
  <c r="Z189"/>
  <c r="AK150"/>
  <c r="W185"/>
  <c r="Z200"/>
  <c r="AB148"/>
  <c r="AB220"/>
  <c r="AB161"/>
  <c r="AK241"/>
  <c r="AD123"/>
  <c r="Z148"/>
  <c r="Z123"/>
  <c r="AB211"/>
  <c r="AK195"/>
  <c r="AB212"/>
  <c r="AH192"/>
  <c r="AJ192" s="1"/>
  <c r="AK75"/>
  <c r="Z247"/>
  <c r="AK269"/>
  <c r="AH261"/>
  <c r="AJ261" s="1"/>
  <c r="Z239"/>
  <c r="AH48"/>
  <c r="AJ48" s="1"/>
  <c r="Z32"/>
  <c r="AF32" s="1"/>
  <c r="AH109"/>
  <c r="AJ109" s="1"/>
  <c r="Z139"/>
  <c r="Z119"/>
  <c r="AK77"/>
  <c r="AH250"/>
  <c r="AJ250" s="1"/>
  <c r="Z269"/>
  <c r="Z264"/>
  <c r="AF264" s="1"/>
  <c r="AB226"/>
  <c r="AH214"/>
  <c r="AJ214" s="1"/>
  <c r="AH237"/>
  <c r="AJ237" s="1"/>
  <c r="AK205"/>
  <c r="AK211"/>
  <c r="AB166"/>
  <c r="AK192"/>
  <c r="AB185"/>
  <c r="AB147"/>
  <c r="AB127"/>
  <c r="AB121"/>
  <c r="AF121" s="1"/>
  <c r="V181"/>
  <c r="X181" s="1"/>
  <c r="H181" s="1"/>
  <c r="Z132"/>
  <c r="AH53"/>
  <c r="AJ53" s="1"/>
  <c r="Z36"/>
  <c r="AF36" s="1"/>
  <c r="AK148"/>
  <c r="AB189"/>
  <c r="Z135"/>
  <c r="AB223"/>
  <c r="AB215"/>
  <c r="AB132"/>
  <c r="AK181"/>
  <c r="AB169"/>
  <c r="AH210"/>
  <c r="AJ210" s="1"/>
  <c r="AH193"/>
  <c r="AJ193" s="1"/>
  <c r="AD139"/>
  <c r="AH150"/>
  <c r="AJ150" s="1"/>
  <c r="Z230"/>
  <c r="AF230" s="1"/>
  <c r="AK118"/>
  <c r="AH78"/>
  <c r="AJ78" s="1"/>
  <c r="Z211"/>
  <c r="AB186"/>
  <c r="AH165"/>
  <c r="AJ165" s="1"/>
  <c r="AF126"/>
  <c r="AD185"/>
  <c r="AD147"/>
  <c r="AB131"/>
  <c r="AK80"/>
  <c r="V185"/>
  <c r="X185" s="1"/>
  <c r="H185" s="1"/>
  <c r="AK191"/>
  <c r="Z104"/>
  <c r="AK239"/>
  <c r="AB181"/>
  <c r="AH199"/>
  <c r="Z169"/>
  <c r="AK196"/>
  <c r="Z127"/>
  <c r="AB193"/>
  <c r="AB197"/>
  <c r="AK59"/>
  <c r="AH59"/>
  <c r="AJ59" s="1"/>
  <c r="AK129"/>
  <c r="AH129"/>
  <c r="AJ129" s="1"/>
  <c r="AK246"/>
  <c r="AB217"/>
  <c r="Z217"/>
  <c r="AB55"/>
  <c r="Z55"/>
  <c r="AD92"/>
  <c r="AB92"/>
  <c r="Z92"/>
  <c r="AD68"/>
  <c r="AB68"/>
  <c r="Z68"/>
  <c r="Z180"/>
  <c r="AB180"/>
  <c r="AB160"/>
  <c r="AF160" s="1"/>
  <c r="AK28"/>
  <c r="AH28"/>
  <c r="AJ28" s="1"/>
  <c r="AK136"/>
  <c r="AH136"/>
  <c r="AJ136" s="1"/>
  <c r="AD124"/>
  <c r="Z124"/>
  <c r="AB124"/>
  <c r="AK256"/>
  <c r="AH256"/>
  <c r="AJ256" s="1"/>
  <c r="AH67"/>
  <c r="AJ67" s="1"/>
  <c r="AK67"/>
  <c r="AH218"/>
  <c r="AJ218" s="1"/>
  <c r="AD48"/>
  <c r="AB48"/>
  <c r="AB110"/>
  <c r="Z110"/>
  <c r="Z267"/>
  <c r="AB267"/>
  <c r="AB159"/>
  <c r="Z159"/>
  <c r="AB203"/>
  <c r="Z203"/>
  <c r="Z26"/>
  <c r="AB26"/>
  <c r="AH127"/>
  <c r="AJ127" s="1"/>
  <c r="AB241"/>
  <c r="AF241" s="1"/>
  <c r="AK44"/>
  <c r="AH44"/>
  <c r="AJ44" s="1"/>
  <c r="AB40"/>
  <c r="Z40"/>
  <c r="AB254"/>
  <c r="Z254"/>
  <c r="AH145"/>
  <c r="AJ145" s="1"/>
  <c r="AF66"/>
  <c r="AB30"/>
  <c r="AF30" s="1"/>
  <c r="AB130"/>
  <c r="Z130"/>
  <c r="AD253"/>
  <c r="Z253"/>
  <c r="AB253"/>
  <c r="AD112"/>
  <c r="Z112"/>
  <c r="Z78"/>
  <c r="AB78"/>
  <c r="AD267"/>
  <c r="Z137"/>
  <c r="AB137"/>
  <c r="AB91"/>
  <c r="Z91"/>
  <c r="AB75"/>
  <c r="Z75"/>
  <c r="AD143"/>
  <c r="Z143"/>
  <c r="AD115"/>
  <c r="Z115"/>
  <c r="AK61"/>
  <c r="AH61"/>
  <c r="AJ61" s="1"/>
  <c r="AD159"/>
  <c r="AH196"/>
  <c r="AJ196" s="1"/>
  <c r="AH183"/>
  <c r="AJ183" s="1"/>
  <c r="AB138"/>
  <c r="AD89"/>
  <c r="AB89"/>
  <c r="Z89"/>
  <c r="AB234"/>
  <c r="Z218"/>
  <c r="AB218"/>
  <c r="AB199"/>
  <c r="Z199"/>
  <c r="AB142"/>
  <c r="Z142"/>
  <c r="AB195"/>
  <c r="AB247"/>
  <c r="AK223"/>
  <c r="AH164"/>
  <c r="AJ164" s="1"/>
  <c r="AF125"/>
  <c r="AH238"/>
  <c r="AJ238" s="1"/>
  <c r="AB198"/>
  <c r="AB194"/>
  <c r="AB190"/>
  <c r="Z197"/>
  <c r="AB135"/>
  <c r="AK55"/>
  <c r="Z116"/>
  <c r="Z73"/>
  <c r="AK137"/>
  <c r="Z187"/>
  <c r="AF187" s="1"/>
  <c r="Z111"/>
  <c r="AK266"/>
  <c r="Z222"/>
  <c r="AF222" s="1"/>
  <c r="AH249"/>
  <c r="AJ249" s="1"/>
  <c r="AB219"/>
  <c r="AK250"/>
  <c r="Z154"/>
  <c r="AK146"/>
  <c r="V93"/>
  <c r="X93" s="1"/>
  <c r="H93" s="1"/>
  <c r="AK111"/>
  <c r="AB266"/>
  <c r="AH116"/>
  <c r="AJ116" s="1"/>
  <c r="AK141"/>
  <c r="Z168"/>
  <c r="AF168" s="1"/>
  <c r="Z238"/>
  <c r="AB170"/>
  <c r="AB111"/>
  <c r="AF111" s="1"/>
  <c r="AB80"/>
  <c r="Z136"/>
  <c r="AH63"/>
  <c r="AJ63" s="1"/>
  <c r="AK103"/>
  <c r="AK60"/>
  <c r="AK157"/>
  <c r="AH32"/>
  <c r="AJ32" s="1"/>
  <c r="AB116"/>
  <c r="AH177"/>
  <c r="AJ177" s="1"/>
  <c r="AK173"/>
  <c r="AK237"/>
  <c r="AK210"/>
  <c r="AB73"/>
  <c r="Z256"/>
  <c r="AK185"/>
  <c r="Z107"/>
  <c r="AF107" s="1"/>
  <c r="AH138"/>
  <c r="AJ138" s="1"/>
  <c r="AH240"/>
  <c r="AJ240" s="1"/>
  <c r="Z237"/>
  <c r="AB237"/>
  <c r="AB118"/>
  <c r="Z118"/>
  <c r="AK222"/>
  <c r="AH222"/>
  <c r="AJ222" s="1"/>
  <c r="Z94"/>
  <c r="AB94"/>
  <c r="AK144"/>
  <c r="AK147"/>
  <c r="AH147"/>
  <c r="AJ147" s="1"/>
  <c r="AH202"/>
  <c r="AJ202" s="1"/>
  <c r="AK168"/>
  <c r="Z109"/>
  <c r="AF109" s="1"/>
  <c r="AH97"/>
  <c r="AJ97" s="1"/>
  <c r="AH36"/>
  <c r="AJ36" s="1"/>
  <c r="AK36"/>
  <c r="AH47"/>
  <c r="AJ47" s="1"/>
  <c r="AK47"/>
  <c r="AB188"/>
  <c r="Z188"/>
  <c r="AH96"/>
  <c r="AJ96" s="1"/>
  <c r="AK96"/>
  <c r="AD128"/>
  <c r="Z128"/>
  <c r="AB128"/>
  <c r="AF167"/>
  <c r="Z270"/>
  <c r="AB256"/>
  <c r="AH235"/>
  <c r="AJ235" s="1"/>
  <c r="Z164"/>
  <c r="AF164" s="1"/>
  <c r="AK138"/>
  <c r="AF133"/>
  <c r="AK122"/>
  <c r="AH105"/>
  <c r="AJ105" s="1"/>
  <c r="AH87"/>
  <c r="AJ87" s="1"/>
  <c r="AH215"/>
  <c r="AJ215" s="1"/>
  <c r="AH74"/>
  <c r="AJ74" s="1"/>
  <c r="AK183"/>
  <c r="AH167"/>
  <c r="AJ167" s="1"/>
  <c r="AB143"/>
  <c r="AB115"/>
  <c r="AB177"/>
  <c r="AK151"/>
  <c r="AH151"/>
  <c r="AJ151" s="1"/>
  <c r="Z120"/>
  <c r="AH40"/>
  <c r="AJ40" s="1"/>
  <c r="AK40"/>
  <c r="AB207"/>
  <c r="AH140"/>
  <c r="AJ140" s="1"/>
  <c r="T93"/>
  <c r="AB61"/>
  <c r="AF61" s="1"/>
  <c r="AD67"/>
  <c r="AB67"/>
  <c r="AD84"/>
  <c r="Z84"/>
  <c r="AB240"/>
  <c r="AD96"/>
  <c r="AB96"/>
  <c r="AB42"/>
  <c r="Z42"/>
  <c r="AB270"/>
  <c r="AK115"/>
  <c r="AH115"/>
  <c r="AJ115" s="1"/>
  <c r="AD258"/>
  <c r="AB258"/>
  <c r="Z258"/>
  <c r="AD263"/>
  <c r="Z263"/>
  <c r="AH66"/>
  <c r="AJ66" s="1"/>
  <c r="AD150"/>
  <c r="Z150"/>
  <c r="AB74"/>
  <c r="Z74"/>
  <c r="AB173"/>
  <c r="AD173"/>
  <c r="AH73"/>
  <c r="AJ73" s="1"/>
  <c r="AK73"/>
  <c r="AD49"/>
  <c r="Z49"/>
  <c r="AB49"/>
  <c r="AB63"/>
  <c r="Z63"/>
  <c r="AK135"/>
  <c r="AH135"/>
  <c r="AJ135" s="1"/>
  <c r="AD50"/>
  <c r="AB50"/>
  <c r="Z50"/>
  <c r="AK139"/>
  <c r="AH139"/>
  <c r="AJ139" s="1"/>
  <c r="AD261"/>
  <c r="Z261"/>
  <c r="AK177"/>
  <c r="AH46"/>
  <c r="AJ46" s="1"/>
  <c r="Z101"/>
  <c r="AH144"/>
  <c r="AJ144" s="1"/>
  <c r="AB224"/>
  <c r="AB208"/>
  <c r="AB134"/>
  <c r="Z134"/>
  <c r="T51"/>
  <c r="V51"/>
  <c r="AH111"/>
  <c r="AJ111" s="1"/>
  <c r="Z240"/>
  <c r="Z248"/>
  <c r="AB248"/>
  <c r="AD256"/>
  <c r="AB263"/>
  <c r="Z207"/>
  <c r="Z196"/>
  <c r="AF196" s="1"/>
  <c r="Z208"/>
  <c r="Z223"/>
  <c r="AK187"/>
  <c r="AF117"/>
  <c r="Z215"/>
  <c r="AH195"/>
  <c r="AJ195" s="1"/>
  <c r="AH185"/>
  <c r="AJ185" s="1"/>
  <c r="AB174"/>
  <c r="Z161"/>
  <c r="V224"/>
  <c r="X224" s="1"/>
  <c r="H224" s="1"/>
  <c r="Z173"/>
  <c r="AB70"/>
  <c r="Z70"/>
  <c r="AB120"/>
  <c r="AK214"/>
  <c r="AH146"/>
  <c r="AJ146" s="1"/>
  <c r="AH126"/>
  <c r="AJ126" s="1"/>
  <c r="AK107"/>
  <c r="AB77"/>
  <c r="AD77"/>
  <c r="AD63"/>
  <c r="AK49"/>
  <c r="AH49"/>
  <c r="AJ49" s="1"/>
  <c r="AH161"/>
  <c r="AJ161" s="1"/>
  <c r="AK108"/>
  <c r="AH108"/>
  <c r="AJ108" s="1"/>
  <c r="AB101"/>
  <c r="AK91"/>
  <c r="AH75"/>
  <c r="AJ75" s="1"/>
  <c r="Z165"/>
  <c r="AJ201"/>
  <c r="Z181"/>
  <c r="Z177"/>
  <c r="AF202"/>
  <c r="AK188"/>
  <c r="AK134"/>
  <c r="Z93"/>
  <c r="AF172"/>
  <c r="AB152"/>
  <c r="AF34"/>
  <c r="Z25"/>
  <c r="V193"/>
  <c r="X193" s="1"/>
  <c r="H193" s="1"/>
  <c r="AF157"/>
  <c r="AK109"/>
  <c r="AB88"/>
  <c r="AJ273"/>
  <c r="AK233"/>
  <c r="W48"/>
  <c r="AH142"/>
  <c r="AJ142" s="1"/>
  <c r="Z216"/>
  <c r="AH171"/>
  <c r="AJ171" s="1"/>
  <c r="AH181"/>
  <c r="AJ181" s="1"/>
  <c r="AK274"/>
  <c r="AH274"/>
  <c r="AJ274" s="1"/>
  <c r="AK220"/>
  <c r="AH220"/>
  <c r="AJ220" s="1"/>
  <c r="AK216"/>
  <c r="AH216"/>
  <c r="AJ216" s="1"/>
  <c r="AH226"/>
  <c r="AJ226" s="1"/>
  <c r="Z250"/>
  <c r="AB231"/>
  <c r="Z249"/>
  <c r="AF249" s="1"/>
  <c r="AH173"/>
  <c r="AJ173" s="1"/>
  <c r="Z219"/>
  <c r="Z108"/>
  <c r="AH168"/>
  <c r="AJ168" s="1"/>
  <c r="AK37"/>
  <c r="AK273"/>
  <c r="AF103"/>
  <c r="AB250"/>
  <c r="AH204"/>
  <c r="AJ204" s="1"/>
  <c r="AB64"/>
  <c r="Z77"/>
  <c r="AB252"/>
  <c r="AK238"/>
  <c r="AH233"/>
  <c r="AJ233" s="1"/>
  <c r="AK270"/>
  <c r="AF242"/>
  <c r="Z224"/>
  <c r="Z220"/>
  <c r="AH188"/>
  <c r="AJ188" s="1"/>
  <c r="AB150"/>
  <c r="AK142"/>
  <c r="AH137"/>
  <c r="AJ137" s="1"/>
  <c r="AH134"/>
  <c r="AJ134" s="1"/>
  <c r="AK126"/>
  <c r="AH121"/>
  <c r="AJ121" s="1"/>
  <c r="AH107"/>
  <c r="AJ107" s="1"/>
  <c r="AH103"/>
  <c r="AJ103" s="1"/>
  <c r="N54"/>
  <c r="AK199"/>
  <c r="Z231"/>
  <c r="Z138"/>
  <c r="Z106"/>
  <c r="AF106" s="1"/>
  <c r="AK203"/>
  <c r="AK200"/>
  <c r="AH232"/>
  <c r="AJ232" s="1"/>
  <c r="AK172"/>
  <c r="Z156"/>
  <c r="AF156" s="1"/>
  <c r="Z46"/>
  <c r="AF46" s="1"/>
  <c r="Z272"/>
  <c r="Z195"/>
  <c r="Z183"/>
  <c r="AF183" s="1"/>
  <c r="AH91"/>
  <c r="AJ91" s="1"/>
  <c r="AK57"/>
  <c r="AK219"/>
  <c r="AB165"/>
  <c r="T88"/>
  <c r="AB60"/>
  <c r="AH56"/>
  <c r="AJ56" s="1"/>
  <c r="AK39"/>
  <c r="AH187"/>
  <c r="AJ187" s="1"/>
  <c r="AK176"/>
  <c r="Z54"/>
  <c r="AF54" s="1"/>
  <c r="AK33"/>
  <c r="AH29"/>
  <c r="AJ29" s="1"/>
  <c r="AH112"/>
  <c r="AJ112" s="1"/>
  <c r="AK71"/>
  <c r="AF87"/>
  <c r="AF51"/>
  <c r="AB204"/>
  <c r="AB112"/>
  <c r="Z64"/>
  <c r="AB100"/>
  <c r="AB272"/>
  <c r="AK212"/>
  <c r="AH212"/>
  <c r="AJ212" s="1"/>
  <c r="Z204"/>
  <c r="Z28"/>
  <c r="AF28" s="1"/>
  <c r="AB192"/>
  <c r="Z221"/>
  <c r="AF221" s="1"/>
  <c r="AF113"/>
  <c r="AF105"/>
  <c r="AJ199"/>
  <c r="Z38"/>
  <c r="AF38" s="1"/>
  <c r="AH86"/>
  <c r="AJ86" s="1"/>
  <c r="AF47"/>
  <c r="AK41"/>
  <c r="AK70"/>
  <c r="AH35"/>
  <c r="AJ35" s="1"/>
  <c r="AB232"/>
  <c r="AH267"/>
  <c r="AJ267" s="1"/>
  <c r="AK267"/>
  <c r="Z100"/>
  <c r="AB108"/>
  <c r="AK255"/>
  <c r="AB216"/>
  <c r="Z255"/>
  <c r="AF255" s="1"/>
  <c r="AB273"/>
  <c r="AB269"/>
  <c r="AB251"/>
  <c r="AK245"/>
  <c r="AB257"/>
  <c r="Z192"/>
  <c r="AK171"/>
  <c r="AH81"/>
  <c r="AJ81" s="1"/>
  <c r="AB178"/>
  <c r="AH90"/>
  <c r="AJ90" s="1"/>
  <c r="AH114"/>
  <c r="AJ114" s="1"/>
  <c r="AF90"/>
  <c r="Z60"/>
  <c r="AB25"/>
  <c r="AD165"/>
  <c r="AF97"/>
  <c r="AB69"/>
  <c r="AH58"/>
  <c r="AJ58" s="1"/>
  <c r="Z67"/>
  <c r="AH52"/>
  <c r="AJ52" s="1"/>
  <c r="AF71"/>
  <c r="Z76"/>
  <c r="AK224"/>
  <c r="AH224"/>
  <c r="AJ224" s="1"/>
  <c r="AK208"/>
  <c r="AH208"/>
  <c r="AJ208" s="1"/>
  <c r="AB76"/>
  <c r="Z232"/>
  <c r="AH228"/>
  <c r="AJ228" s="1"/>
  <c r="AH257"/>
  <c r="AJ257" s="1"/>
  <c r="AK257"/>
  <c r="AB229"/>
  <c r="Z229"/>
  <c r="AK244"/>
  <c r="AH244"/>
  <c r="AJ244" s="1"/>
  <c r="AK213"/>
  <c r="AH213"/>
  <c r="AJ213" s="1"/>
  <c r="AK76"/>
  <c r="AH76"/>
  <c r="AJ76" s="1"/>
  <c r="AK152"/>
  <c r="AH152"/>
  <c r="AJ152" s="1"/>
  <c r="V153"/>
  <c r="X153" s="1"/>
  <c r="H153" s="1"/>
  <c r="T153"/>
  <c r="AH84"/>
  <c r="AJ84" s="1"/>
  <c r="AK84"/>
  <c r="V49"/>
  <c r="T49"/>
  <c r="T69"/>
  <c r="V69"/>
  <c r="T108"/>
  <c r="V108"/>
  <c r="X108" s="1"/>
  <c r="H108" s="1"/>
  <c r="T140"/>
  <c r="V140"/>
  <c r="X140" s="1"/>
  <c r="H140" s="1"/>
  <c r="T27"/>
  <c r="V27"/>
  <c r="T35"/>
  <c r="V35"/>
  <c r="T43"/>
  <c r="V43"/>
  <c r="T56"/>
  <c r="V56"/>
  <c r="T68"/>
  <c r="V68"/>
  <c r="V111"/>
  <c r="X111" s="1"/>
  <c r="H111" s="1"/>
  <c r="T111"/>
  <c r="V143"/>
  <c r="X143" s="1"/>
  <c r="H143" s="1"/>
  <c r="T143"/>
  <c r="V78"/>
  <c r="T78"/>
  <c r="V110"/>
  <c r="X110" s="1"/>
  <c r="H110" s="1"/>
  <c r="T110"/>
  <c r="V142"/>
  <c r="X142" s="1"/>
  <c r="H142" s="1"/>
  <c r="T142"/>
  <c r="V219"/>
  <c r="X219" s="1"/>
  <c r="H219" s="1"/>
  <c r="T219"/>
  <c r="T129"/>
  <c r="V129"/>
  <c r="X129" s="1"/>
  <c r="H129" s="1"/>
  <c r="V161"/>
  <c r="X161" s="1"/>
  <c r="H161" s="1"/>
  <c r="T161"/>
  <c r="T190"/>
  <c r="V190"/>
  <c r="X190" s="1"/>
  <c r="H190" s="1"/>
  <c r="V164"/>
  <c r="X164" s="1"/>
  <c r="H164" s="1"/>
  <c r="T164"/>
  <c r="V196"/>
  <c r="X196" s="1"/>
  <c r="H196" s="1"/>
  <c r="T196"/>
  <c r="T179"/>
  <c r="V179"/>
  <c r="X179" s="1"/>
  <c r="H179" s="1"/>
  <c r="V202"/>
  <c r="X202" s="1"/>
  <c r="H202" s="1"/>
  <c r="T202"/>
  <c r="T236"/>
  <c r="V236"/>
  <c r="X236" s="1"/>
  <c r="H236" s="1"/>
  <c r="T221"/>
  <c r="V221"/>
  <c r="X221" s="1"/>
  <c r="H221" s="1"/>
  <c r="V234"/>
  <c r="X234" s="1"/>
  <c r="H234" s="1"/>
  <c r="T234"/>
  <c r="T262"/>
  <c r="V262"/>
  <c r="X262" s="1"/>
  <c r="H262" s="1"/>
  <c r="T267"/>
  <c r="V267"/>
  <c r="X267" s="1"/>
  <c r="H267" s="1"/>
  <c r="T272"/>
  <c r="V272"/>
  <c r="X272" s="1"/>
  <c r="H272" s="1"/>
  <c r="AK156"/>
  <c r="Z41"/>
  <c r="AF41" s="1"/>
  <c r="Z174"/>
  <c r="Z166"/>
  <c r="AD265"/>
  <c r="AB265"/>
  <c r="AK251"/>
  <c r="AH251"/>
  <c r="AJ251" s="1"/>
  <c r="Z227"/>
  <c r="AB262"/>
  <c r="Z262"/>
  <c r="AK254"/>
  <c r="AH254"/>
  <c r="AJ254" s="1"/>
  <c r="AB244"/>
  <c r="Z244"/>
  <c r="AH157"/>
  <c r="AJ157" s="1"/>
  <c r="AK92"/>
  <c r="AH92"/>
  <c r="AJ92" s="1"/>
  <c r="AD246"/>
  <c r="AB246"/>
  <c r="AH154"/>
  <c r="AJ154" s="1"/>
  <c r="AK154"/>
  <c r="AB236"/>
  <c r="Z236"/>
  <c r="Z102"/>
  <c r="AF102" s="1"/>
  <c r="AK51"/>
  <c r="AH51"/>
  <c r="AJ51" s="1"/>
  <c r="V257"/>
  <c r="X257" s="1"/>
  <c r="H257" s="1"/>
  <c r="T257"/>
  <c r="V96"/>
  <c r="X96" s="1"/>
  <c r="H96" s="1"/>
  <c r="T96"/>
  <c r="T128"/>
  <c r="V128"/>
  <c r="X128" s="1"/>
  <c r="H128" s="1"/>
  <c r="T220"/>
  <c r="V220"/>
  <c r="X220" s="1"/>
  <c r="H220" s="1"/>
  <c r="T32"/>
  <c r="V32"/>
  <c r="T40"/>
  <c r="V40"/>
  <c r="T53"/>
  <c r="V53"/>
  <c r="T63"/>
  <c r="V63"/>
  <c r="V91"/>
  <c r="X91" s="1"/>
  <c r="H91" s="1"/>
  <c r="T91"/>
  <c r="V131"/>
  <c r="X131" s="1"/>
  <c r="H131" s="1"/>
  <c r="T131"/>
  <c r="T66"/>
  <c r="V66"/>
  <c r="V98"/>
  <c r="X98" s="1"/>
  <c r="H98" s="1"/>
  <c r="T98"/>
  <c r="V130"/>
  <c r="X130" s="1"/>
  <c r="H130" s="1"/>
  <c r="T130"/>
  <c r="V207"/>
  <c r="X207" s="1"/>
  <c r="H207" s="1"/>
  <c r="T207"/>
  <c r="T133"/>
  <c r="V133"/>
  <c r="X133" s="1"/>
  <c r="H133" s="1"/>
  <c r="T162"/>
  <c r="V162"/>
  <c r="X162" s="1"/>
  <c r="H162" s="1"/>
  <c r="T194"/>
  <c r="V194"/>
  <c r="X194" s="1"/>
  <c r="H194" s="1"/>
  <c r="V168"/>
  <c r="X168" s="1"/>
  <c r="H168" s="1"/>
  <c r="T168"/>
  <c r="V200"/>
  <c r="X200" s="1"/>
  <c r="H200" s="1"/>
  <c r="T200"/>
  <c r="T183"/>
  <c r="V183"/>
  <c r="X183" s="1"/>
  <c r="H183" s="1"/>
  <c r="V206"/>
  <c r="X206" s="1"/>
  <c r="H206" s="1"/>
  <c r="T206"/>
  <c r="T240"/>
  <c r="V240"/>
  <c r="X240" s="1"/>
  <c r="H240" s="1"/>
  <c r="T225"/>
  <c r="V225"/>
  <c r="X225" s="1"/>
  <c r="H225" s="1"/>
  <c r="V238"/>
  <c r="X238" s="1"/>
  <c r="H238" s="1"/>
  <c r="T238"/>
  <c r="T233"/>
  <c r="V233"/>
  <c r="X233" s="1"/>
  <c r="H233" s="1"/>
  <c r="T274"/>
  <c r="V274"/>
  <c r="X274" s="1"/>
  <c r="H274" s="1"/>
  <c r="T271"/>
  <c r="V271"/>
  <c r="X271" s="1"/>
  <c r="H271" s="1"/>
  <c r="AK180"/>
  <c r="Z69"/>
  <c r="AB43"/>
  <c r="Z43"/>
  <c r="AB62"/>
  <c r="Z62"/>
  <c r="AH43"/>
  <c r="AJ43" s="1"/>
  <c r="AB99"/>
  <c r="AK69"/>
  <c r="AH69"/>
  <c r="AJ69" s="1"/>
  <c r="N57"/>
  <c r="AB27"/>
  <c r="Z27"/>
  <c r="V169"/>
  <c r="X169" s="1"/>
  <c r="H169" s="1"/>
  <c r="AH102"/>
  <c r="AJ102" s="1"/>
  <c r="Z82"/>
  <c r="AB82"/>
  <c r="AH31"/>
  <c r="AJ31" s="1"/>
  <c r="AB95"/>
  <c r="Z44"/>
  <c r="AF44" s="1"/>
  <c r="AK265"/>
  <c r="AK264"/>
  <c r="AB268"/>
  <c r="Z268"/>
  <c r="AH253"/>
  <c r="AJ253" s="1"/>
  <c r="AK253"/>
  <c r="Z246"/>
  <c r="Z271"/>
  <c r="AF271" s="1"/>
  <c r="Z245"/>
  <c r="AK202"/>
  <c r="Z252"/>
  <c r="AK225"/>
  <c r="AH225"/>
  <c r="AJ225" s="1"/>
  <c r="AK217"/>
  <c r="AH217"/>
  <c r="AJ217" s="1"/>
  <c r="AK209"/>
  <c r="AH209"/>
  <c r="AJ209" s="1"/>
  <c r="Z225"/>
  <c r="AF225" s="1"/>
  <c r="Z209"/>
  <c r="AF209" s="1"/>
  <c r="AH160"/>
  <c r="AJ160" s="1"/>
  <c r="Z152"/>
  <c r="AB155"/>
  <c r="AK114"/>
  <c r="AK110"/>
  <c r="AK106"/>
  <c r="AH71"/>
  <c r="AJ71" s="1"/>
  <c r="Z226"/>
  <c r="AH198"/>
  <c r="AJ198" s="1"/>
  <c r="AK198"/>
  <c r="AB153"/>
  <c r="AB191"/>
  <c r="Z191"/>
  <c r="AB175"/>
  <c r="Z175"/>
  <c r="AK42"/>
  <c r="AK34"/>
  <c r="AK26"/>
  <c r="V47"/>
  <c r="T47"/>
  <c r="V80"/>
  <c r="T80"/>
  <c r="T101"/>
  <c r="V101"/>
  <c r="X101" s="1"/>
  <c r="H101" s="1"/>
  <c r="T116"/>
  <c r="V116"/>
  <c r="X116" s="1"/>
  <c r="H116" s="1"/>
  <c r="T132"/>
  <c r="V132"/>
  <c r="X132" s="1"/>
  <c r="H132" s="1"/>
  <c r="T148"/>
  <c r="V148"/>
  <c r="X148" s="1"/>
  <c r="H148" s="1"/>
  <c r="V231"/>
  <c r="X231" s="1"/>
  <c r="H231" s="1"/>
  <c r="T231"/>
  <c r="T29"/>
  <c r="V29"/>
  <c r="T33"/>
  <c r="V33"/>
  <c r="T37"/>
  <c r="V37"/>
  <c r="T41"/>
  <c r="V41"/>
  <c r="T45"/>
  <c r="V45"/>
  <c r="T54"/>
  <c r="V54"/>
  <c r="T58"/>
  <c r="V58"/>
  <c r="T64"/>
  <c r="V64"/>
  <c r="V75"/>
  <c r="T75"/>
  <c r="T100"/>
  <c r="V100"/>
  <c r="X100" s="1"/>
  <c r="H100" s="1"/>
  <c r="V119"/>
  <c r="X119" s="1"/>
  <c r="H119" s="1"/>
  <c r="T119"/>
  <c r="V135"/>
  <c r="X135" s="1"/>
  <c r="H135" s="1"/>
  <c r="T135"/>
  <c r="T158"/>
  <c r="V158"/>
  <c r="X158" s="1"/>
  <c r="H158" s="1"/>
  <c r="T70"/>
  <c r="V70"/>
  <c r="T86"/>
  <c r="V86"/>
  <c r="X86" s="1"/>
  <c r="H86" s="1"/>
  <c r="T102"/>
  <c r="V102"/>
  <c r="X102" s="1"/>
  <c r="H102" s="1"/>
  <c r="V118"/>
  <c r="X118" s="1"/>
  <c r="H118" s="1"/>
  <c r="T118"/>
  <c r="V134"/>
  <c r="X134" s="1"/>
  <c r="H134" s="1"/>
  <c r="T134"/>
  <c r="V150"/>
  <c r="X150" s="1"/>
  <c r="H150" s="1"/>
  <c r="T150"/>
  <c r="V211"/>
  <c r="X211" s="1"/>
  <c r="H211" s="1"/>
  <c r="T211"/>
  <c r="T105"/>
  <c r="V105"/>
  <c r="X105" s="1"/>
  <c r="H105" s="1"/>
  <c r="T121"/>
  <c r="V121"/>
  <c r="X121" s="1"/>
  <c r="H121" s="1"/>
  <c r="T137"/>
  <c r="V137"/>
  <c r="X137" s="1"/>
  <c r="H137" s="1"/>
  <c r="T154"/>
  <c r="V154"/>
  <c r="X154" s="1"/>
  <c r="H154" s="1"/>
  <c r="T166"/>
  <c r="V166"/>
  <c r="X166" s="1"/>
  <c r="H166" s="1"/>
  <c r="T182"/>
  <c r="V182"/>
  <c r="X182" s="1"/>
  <c r="H182" s="1"/>
  <c r="T198"/>
  <c r="V198"/>
  <c r="X198" s="1"/>
  <c r="H198" s="1"/>
  <c r="T156"/>
  <c r="V156"/>
  <c r="X156" s="1"/>
  <c r="H156" s="1"/>
  <c r="V172"/>
  <c r="X172" s="1"/>
  <c r="H172" s="1"/>
  <c r="T172"/>
  <c r="V188"/>
  <c r="X188" s="1"/>
  <c r="H188" s="1"/>
  <c r="T188"/>
  <c r="V227"/>
  <c r="X227" s="1"/>
  <c r="H227" s="1"/>
  <c r="T227"/>
  <c r="T171"/>
  <c r="V171"/>
  <c r="X171" s="1"/>
  <c r="H171" s="1"/>
  <c r="T187"/>
  <c r="V187"/>
  <c r="X187" s="1"/>
  <c r="H187" s="1"/>
  <c r="T201"/>
  <c r="V201"/>
  <c r="X201" s="1"/>
  <c r="H201" s="1"/>
  <c r="V210"/>
  <c r="X210" s="1"/>
  <c r="H210" s="1"/>
  <c r="T210"/>
  <c r="V228"/>
  <c r="X228" s="1"/>
  <c r="H228" s="1"/>
  <c r="T228"/>
  <c r="T244"/>
  <c r="V244"/>
  <c r="X244" s="1"/>
  <c r="H244" s="1"/>
  <c r="T213"/>
  <c r="V213"/>
  <c r="X213" s="1"/>
  <c r="H213" s="1"/>
  <c r="V235"/>
  <c r="X235" s="1"/>
  <c r="H235" s="1"/>
  <c r="T235"/>
  <c r="V226"/>
  <c r="X226" s="1"/>
  <c r="H226" s="1"/>
  <c r="T226"/>
  <c r="V242"/>
  <c r="X242" s="1"/>
  <c r="H242" s="1"/>
  <c r="T242"/>
  <c r="V256"/>
  <c r="X256" s="1"/>
  <c r="H256" s="1"/>
  <c r="T256"/>
  <c r="T237"/>
  <c r="V237"/>
  <c r="X237" s="1"/>
  <c r="H237" s="1"/>
  <c r="T253"/>
  <c r="V253"/>
  <c r="X253" s="1"/>
  <c r="H253" s="1"/>
  <c r="V251"/>
  <c r="X251" s="1"/>
  <c r="H251" s="1"/>
  <c r="T251"/>
  <c r="V265"/>
  <c r="X265" s="1"/>
  <c r="H265" s="1"/>
  <c r="T265"/>
  <c r="V269"/>
  <c r="X269" s="1"/>
  <c r="H269" s="1"/>
  <c r="T269"/>
  <c r="T268"/>
  <c r="V268"/>
  <c r="X268" s="1"/>
  <c r="H268" s="1"/>
  <c r="Z95"/>
  <c r="Z57"/>
  <c r="AF57" s="1"/>
  <c r="Z53"/>
  <c r="AF53" s="1"/>
  <c r="AB35"/>
  <c r="Z35"/>
  <c r="AB31"/>
  <c r="Z31"/>
  <c r="AH184"/>
  <c r="AJ184" s="1"/>
  <c r="Z158"/>
  <c r="V97"/>
  <c r="X97" s="1"/>
  <c r="H97" s="1"/>
  <c r="AB72"/>
  <c r="Z72"/>
  <c r="V197"/>
  <c r="X197" s="1"/>
  <c r="H197" s="1"/>
  <c r="T197"/>
  <c r="AB179"/>
  <c r="Z179"/>
  <c r="AB163"/>
  <c r="Z163"/>
  <c r="T104"/>
  <c r="V104"/>
  <c r="X104" s="1"/>
  <c r="H104" s="1"/>
  <c r="Z98"/>
  <c r="AB98"/>
  <c r="V83"/>
  <c r="T83"/>
  <c r="T77"/>
  <c r="V77"/>
  <c r="T72"/>
  <c r="V72"/>
  <c r="V65"/>
  <c r="T65"/>
  <c r="AK54"/>
  <c r="V50"/>
  <c r="T50"/>
  <c r="AK45"/>
  <c r="Z33"/>
  <c r="AF33" s="1"/>
  <c r="AK25"/>
  <c r="AH25"/>
  <c r="AJ25" s="1"/>
  <c r="V273"/>
  <c r="X273" s="1"/>
  <c r="H273" s="1"/>
  <c r="AK82"/>
  <c r="AH82"/>
  <c r="AJ82" s="1"/>
  <c r="AB65"/>
  <c r="N58"/>
  <c r="Z170"/>
  <c r="Z37"/>
  <c r="AF37" s="1"/>
  <c r="AB79"/>
  <c r="Z162"/>
  <c r="Z99"/>
  <c r="Z190"/>
  <c r="Z182"/>
  <c r="AK272"/>
  <c r="AH272"/>
  <c r="AJ272" s="1"/>
  <c r="AH258"/>
  <c r="AJ258" s="1"/>
  <c r="AK258"/>
  <c r="AH271"/>
  <c r="AJ271" s="1"/>
  <c r="AK271"/>
  <c r="AK263"/>
  <c r="AH263"/>
  <c r="AJ263" s="1"/>
  <c r="AB259"/>
  <c r="Z259"/>
  <c r="AH262"/>
  <c r="AJ262" s="1"/>
  <c r="AK262"/>
  <c r="AK221"/>
  <c r="AH221"/>
  <c r="AJ221" s="1"/>
  <c r="AK236"/>
  <c r="AH236"/>
  <c r="AJ236" s="1"/>
  <c r="Z205"/>
  <c r="V87"/>
  <c r="X87" s="1"/>
  <c r="H87" s="1"/>
  <c r="T87"/>
  <c r="T124"/>
  <c r="V124"/>
  <c r="X124" s="1"/>
  <c r="H124" s="1"/>
  <c r="T216"/>
  <c r="V216"/>
  <c r="X216" s="1"/>
  <c r="H216" s="1"/>
  <c r="T31"/>
  <c r="V31"/>
  <c r="T39"/>
  <c r="V39"/>
  <c r="T52"/>
  <c r="V52"/>
  <c r="T60"/>
  <c r="V60"/>
  <c r="T89"/>
  <c r="V89"/>
  <c r="X89" s="1"/>
  <c r="H89" s="1"/>
  <c r="V127"/>
  <c r="X127" s="1"/>
  <c r="H127" s="1"/>
  <c r="T127"/>
  <c r="T212"/>
  <c r="V212"/>
  <c r="X212" s="1"/>
  <c r="H212" s="1"/>
  <c r="V94"/>
  <c r="X94" s="1"/>
  <c r="H94" s="1"/>
  <c r="T94"/>
  <c r="V126"/>
  <c r="X126" s="1"/>
  <c r="H126" s="1"/>
  <c r="T126"/>
  <c r="V157"/>
  <c r="X157" s="1"/>
  <c r="H157" s="1"/>
  <c r="T157"/>
  <c r="T113"/>
  <c r="V113"/>
  <c r="X113" s="1"/>
  <c r="H113" s="1"/>
  <c r="T145"/>
  <c r="V145"/>
  <c r="X145" s="1"/>
  <c r="H145" s="1"/>
  <c r="T174"/>
  <c r="V174"/>
  <c r="X174" s="1"/>
  <c r="H174" s="1"/>
  <c r="V252"/>
  <c r="X252" s="1"/>
  <c r="H252" s="1"/>
  <c r="T252"/>
  <c r="V180"/>
  <c r="X180" s="1"/>
  <c r="H180" s="1"/>
  <c r="T180"/>
  <c r="T163"/>
  <c r="V163"/>
  <c r="X163" s="1"/>
  <c r="H163" s="1"/>
  <c r="T195"/>
  <c r="V195"/>
  <c r="X195" s="1"/>
  <c r="H195" s="1"/>
  <c r="V218"/>
  <c r="X218" s="1"/>
  <c r="H218" s="1"/>
  <c r="T218"/>
  <c r="V270"/>
  <c r="X270" s="1"/>
  <c r="H270" s="1"/>
  <c r="T270"/>
  <c r="V243"/>
  <c r="X243" s="1"/>
  <c r="H243" s="1"/>
  <c r="T243"/>
  <c r="V250"/>
  <c r="X250" s="1"/>
  <c r="H250" s="1"/>
  <c r="T250"/>
  <c r="T245"/>
  <c r="V245"/>
  <c r="X245" s="1"/>
  <c r="H245" s="1"/>
  <c r="V258"/>
  <c r="X258" s="1"/>
  <c r="H258" s="1"/>
  <c r="T258"/>
  <c r="T260"/>
  <c r="V260"/>
  <c r="X260" s="1"/>
  <c r="H260" s="1"/>
  <c r="AK164"/>
  <c r="AH158"/>
  <c r="AJ158" s="1"/>
  <c r="AK158"/>
  <c r="AH100"/>
  <c r="AJ100" s="1"/>
  <c r="AK100"/>
  <c r="AB39"/>
  <c r="Z39"/>
  <c r="AB83"/>
  <c r="AH62"/>
  <c r="AJ62" s="1"/>
  <c r="AK62"/>
  <c r="AK101"/>
  <c r="AH101"/>
  <c r="AJ101" s="1"/>
  <c r="AH88"/>
  <c r="AJ88" s="1"/>
  <c r="AK88"/>
  <c r="V79"/>
  <c r="T79"/>
  <c r="Z48"/>
  <c r="Z45"/>
  <c r="AF45" s="1"/>
  <c r="AH64"/>
  <c r="AJ64" s="1"/>
  <c r="AK64"/>
  <c r="AB56"/>
  <c r="Z56"/>
  <c r="V99"/>
  <c r="X99" s="1"/>
  <c r="H99" s="1"/>
  <c r="T99"/>
  <c r="AK85"/>
  <c r="AH85"/>
  <c r="AJ85" s="1"/>
  <c r="N55"/>
  <c r="Z186"/>
  <c r="Z178"/>
  <c r="AK260"/>
  <c r="AH260"/>
  <c r="AJ260" s="1"/>
  <c r="Z260"/>
  <c r="AK259"/>
  <c r="AH259"/>
  <c r="AJ259" s="1"/>
  <c r="AB205"/>
  <c r="AB227"/>
  <c r="V71"/>
  <c r="T71"/>
  <c r="T112"/>
  <c r="V112"/>
  <c r="X112" s="1"/>
  <c r="H112" s="1"/>
  <c r="T144"/>
  <c r="V144"/>
  <c r="X144" s="1"/>
  <c r="H144" s="1"/>
  <c r="T28"/>
  <c r="V28"/>
  <c r="T36"/>
  <c r="V36"/>
  <c r="T44"/>
  <c r="V44"/>
  <c r="T57"/>
  <c r="V57"/>
  <c r="T73"/>
  <c r="V73"/>
  <c r="V115"/>
  <c r="X115" s="1"/>
  <c r="H115" s="1"/>
  <c r="T115"/>
  <c r="V147"/>
  <c r="X147" s="1"/>
  <c r="H147" s="1"/>
  <c r="T147"/>
  <c r="V82"/>
  <c r="T82"/>
  <c r="V114"/>
  <c r="X114" s="1"/>
  <c r="H114" s="1"/>
  <c r="T114"/>
  <c r="V146"/>
  <c r="X146" s="1"/>
  <c r="H146" s="1"/>
  <c r="T146"/>
  <c r="V223"/>
  <c r="X223" s="1"/>
  <c r="H223" s="1"/>
  <c r="T223"/>
  <c r="T117"/>
  <c r="V117"/>
  <c r="X117" s="1"/>
  <c r="H117" s="1"/>
  <c r="T149"/>
  <c r="V149"/>
  <c r="X149" s="1"/>
  <c r="H149" s="1"/>
  <c r="T178"/>
  <c r="V178"/>
  <c r="X178" s="1"/>
  <c r="H178" s="1"/>
  <c r="V152"/>
  <c r="X152" s="1"/>
  <c r="H152" s="1"/>
  <c r="T152"/>
  <c r="V184"/>
  <c r="X184" s="1"/>
  <c r="H184" s="1"/>
  <c r="T184"/>
  <c r="T167"/>
  <c r="V167"/>
  <c r="X167" s="1"/>
  <c r="H167" s="1"/>
  <c r="T199"/>
  <c r="V199"/>
  <c r="X199" s="1"/>
  <c r="H199" s="1"/>
  <c r="V222"/>
  <c r="X222" s="1"/>
  <c r="H222" s="1"/>
  <c r="T222"/>
  <c r="T209"/>
  <c r="V209"/>
  <c r="X209" s="1"/>
  <c r="H209" s="1"/>
  <c r="V247"/>
  <c r="X247" s="1"/>
  <c r="H247" s="1"/>
  <c r="T247"/>
  <c r="T254"/>
  <c r="V254"/>
  <c r="X254" s="1"/>
  <c r="H254" s="1"/>
  <c r="T249"/>
  <c r="V249"/>
  <c r="X249" s="1"/>
  <c r="H249" s="1"/>
  <c r="T263"/>
  <c r="V263"/>
  <c r="X263" s="1"/>
  <c r="H263" s="1"/>
  <c r="V264"/>
  <c r="X264" s="1"/>
  <c r="H264" s="1"/>
  <c r="T264"/>
  <c r="AB200"/>
  <c r="AH175"/>
  <c r="AJ175" s="1"/>
  <c r="V165"/>
  <c r="X165" s="1"/>
  <c r="H165" s="1"/>
  <c r="V88"/>
  <c r="X88" s="1"/>
  <c r="H88" s="1"/>
  <c r="AH179"/>
  <c r="AJ179" s="1"/>
  <c r="AK163"/>
  <c r="V92"/>
  <c r="X92" s="1"/>
  <c r="H92" s="1"/>
  <c r="T92"/>
  <c r="AH72"/>
  <c r="AJ72" s="1"/>
  <c r="AK72"/>
  <c r="Z251"/>
  <c r="AK268"/>
  <c r="AH268"/>
  <c r="AJ268" s="1"/>
  <c r="Z257"/>
  <c r="AB245"/>
  <c r="AK230"/>
  <c r="AH230"/>
  <c r="AJ230" s="1"/>
  <c r="AB206"/>
  <c r="Z206"/>
  <c r="AH229"/>
  <c r="AJ229" s="1"/>
  <c r="Z213"/>
  <c r="AF213" s="1"/>
  <c r="AB151"/>
  <c r="Z151"/>
  <c r="AK155"/>
  <c r="AH155"/>
  <c r="AJ155" s="1"/>
  <c r="AD238"/>
  <c r="AB238"/>
  <c r="AH194"/>
  <c r="AJ194" s="1"/>
  <c r="AK194"/>
  <c r="AH190"/>
  <c r="AJ190" s="1"/>
  <c r="AK190"/>
  <c r="AH186"/>
  <c r="AJ186" s="1"/>
  <c r="AK186"/>
  <c r="AH182"/>
  <c r="AJ182" s="1"/>
  <c r="AK182"/>
  <c r="AH178"/>
  <c r="AJ178" s="1"/>
  <c r="AK178"/>
  <c r="AH174"/>
  <c r="AJ174" s="1"/>
  <c r="AK174"/>
  <c r="AH170"/>
  <c r="AJ170" s="1"/>
  <c r="AK170"/>
  <c r="AH166"/>
  <c r="AJ166" s="1"/>
  <c r="AK166"/>
  <c r="AH162"/>
  <c r="AJ162" s="1"/>
  <c r="AK162"/>
  <c r="Z155"/>
  <c r="T208"/>
  <c r="V208"/>
  <c r="X208" s="1"/>
  <c r="H208" s="1"/>
  <c r="V189"/>
  <c r="X189" s="1"/>
  <c r="H189" s="1"/>
  <c r="T189"/>
  <c r="V173"/>
  <c r="X173" s="1"/>
  <c r="H173" s="1"/>
  <c r="T173"/>
  <c r="Z79"/>
  <c r="V61"/>
  <c r="T61"/>
  <c r="T85"/>
  <c r="V85"/>
  <c r="X85" s="1"/>
  <c r="H85" s="1"/>
  <c r="V103"/>
  <c r="X103" s="1"/>
  <c r="H103" s="1"/>
  <c r="T103"/>
  <c r="T120"/>
  <c r="V120"/>
  <c r="X120" s="1"/>
  <c r="H120" s="1"/>
  <c r="T136"/>
  <c r="V136"/>
  <c r="X136" s="1"/>
  <c r="H136" s="1"/>
  <c r="T151"/>
  <c r="V151"/>
  <c r="X151" s="1"/>
  <c r="H151" s="1"/>
  <c r="T26"/>
  <c r="V26"/>
  <c r="T30"/>
  <c r="V30"/>
  <c r="T34"/>
  <c r="V34"/>
  <c r="T38"/>
  <c r="V38"/>
  <c r="T42"/>
  <c r="V42"/>
  <c r="T46"/>
  <c r="V46"/>
  <c r="T55"/>
  <c r="V55"/>
  <c r="T59"/>
  <c r="V59"/>
  <c r="T67"/>
  <c r="V67"/>
  <c r="T84"/>
  <c r="V84"/>
  <c r="V107"/>
  <c r="X107" s="1"/>
  <c r="H107" s="1"/>
  <c r="T107"/>
  <c r="V123"/>
  <c r="X123" s="1"/>
  <c r="H123" s="1"/>
  <c r="T123"/>
  <c r="V139"/>
  <c r="X139" s="1"/>
  <c r="H139" s="1"/>
  <c r="T139"/>
  <c r="T205"/>
  <c r="V205"/>
  <c r="X205" s="1"/>
  <c r="H205" s="1"/>
  <c r="V74"/>
  <c r="T74"/>
  <c r="V90"/>
  <c r="X90" s="1"/>
  <c r="H90" s="1"/>
  <c r="T90"/>
  <c r="V106"/>
  <c r="X106" s="1"/>
  <c r="H106" s="1"/>
  <c r="T106"/>
  <c r="V122"/>
  <c r="X122" s="1"/>
  <c r="H122" s="1"/>
  <c r="T122"/>
  <c r="V138"/>
  <c r="X138" s="1"/>
  <c r="H138" s="1"/>
  <c r="T138"/>
  <c r="T155"/>
  <c r="V155"/>
  <c r="X155" s="1"/>
  <c r="H155" s="1"/>
  <c r="V215"/>
  <c r="X215" s="1"/>
  <c r="H215" s="1"/>
  <c r="T215"/>
  <c r="T109"/>
  <c r="V109"/>
  <c r="X109" s="1"/>
  <c r="H109" s="1"/>
  <c r="T125"/>
  <c r="V125"/>
  <c r="X125" s="1"/>
  <c r="H125" s="1"/>
  <c r="T141"/>
  <c r="V141"/>
  <c r="X141" s="1"/>
  <c r="H141" s="1"/>
  <c r="T159"/>
  <c r="V159"/>
  <c r="X159" s="1"/>
  <c r="H159" s="1"/>
  <c r="T170"/>
  <c r="V170"/>
  <c r="X170" s="1"/>
  <c r="H170" s="1"/>
  <c r="T186"/>
  <c r="V186"/>
  <c r="X186" s="1"/>
  <c r="H186" s="1"/>
  <c r="V204"/>
  <c r="X204" s="1"/>
  <c r="H204" s="1"/>
  <c r="T204"/>
  <c r="T160"/>
  <c r="V160"/>
  <c r="X160" s="1"/>
  <c r="H160" s="1"/>
  <c r="V176"/>
  <c r="X176" s="1"/>
  <c r="H176" s="1"/>
  <c r="T176"/>
  <c r="V192"/>
  <c r="X192" s="1"/>
  <c r="H192" s="1"/>
  <c r="T192"/>
  <c r="T229"/>
  <c r="V229"/>
  <c r="X229" s="1"/>
  <c r="H229" s="1"/>
  <c r="T175"/>
  <c r="V175"/>
  <c r="X175" s="1"/>
  <c r="H175" s="1"/>
  <c r="T191"/>
  <c r="V191"/>
  <c r="X191" s="1"/>
  <c r="H191" s="1"/>
  <c r="V203"/>
  <c r="X203" s="1"/>
  <c r="H203" s="1"/>
  <c r="T203"/>
  <c r="V214"/>
  <c r="X214" s="1"/>
  <c r="H214" s="1"/>
  <c r="T214"/>
  <c r="T232"/>
  <c r="V232"/>
  <c r="X232" s="1"/>
  <c r="H232" s="1"/>
  <c r="T248"/>
  <c r="V248"/>
  <c r="X248" s="1"/>
  <c r="H248" s="1"/>
  <c r="T217"/>
  <c r="V217"/>
  <c r="X217" s="1"/>
  <c r="H217" s="1"/>
  <c r="V239"/>
  <c r="X239" s="1"/>
  <c r="H239" s="1"/>
  <c r="T239"/>
  <c r="V230"/>
  <c r="X230" s="1"/>
  <c r="H230" s="1"/>
  <c r="T230"/>
  <c r="V246"/>
  <c r="X246" s="1"/>
  <c r="H246" s="1"/>
  <c r="T246"/>
  <c r="T259"/>
  <c r="V259"/>
  <c r="X259" s="1"/>
  <c r="H259" s="1"/>
  <c r="T241"/>
  <c r="V241"/>
  <c r="X241" s="1"/>
  <c r="H241" s="1"/>
  <c r="V261"/>
  <c r="X261" s="1"/>
  <c r="H261" s="1"/>
  <c r="T261"/>
  <c r="T255"/>
  <c r="V255"/>
  <c r="X255" s="1"/>
  <c r="H255" s="1"/>
  <c r="V266"/>
  <c r="X266" s="1"/>
  <c r="H266" s="1"/>
  <c r="T266"/>
  <c r="Z86"/>
  <c r="AF86" s="1"/>
  <c r="AH68"/>
  <c r="AJ68" s="1"/>
  <c r="AK68"/>
  <c r="Z198"/>
  <c r="N274"/>
  <c r="Z194"/>
  <c r="V177"/>
  <c r="X177" s="1"/>
  <c r="H177" s="1"/>
  <c r="T177"/>
  <c r="AK98"/>
  <c r="AH98"/>
  <c r="AJ98" s="1"/>
  <c r="Z88"/>
  <c r="T81"/>
  <c r="V81"/>
  <c r="V76"/>
  <c r="T76"/>
  <c r="T62"/>
  <c r="V62"/>
  <c r="N56"/>
  <c r="AB52"/>
  <c r="Z52"/>
  <c r="AK104"/>
  <c r="AH104"/>
  <c r="AJ104" s="1"/>
  <c r="Z83"/>
  <c r="Z29"/>
  <c r="AF29" s="1"/>
  <c r="Z58"/>
  <c r="AF58" s="1"/>
  <c r="Z153"/>
  <c r="Z65"/>
  <c r="AF80" l="1"/>
  <c r="AF88"/>
  <c r="AF116"/>
  <c r="W76"/>
  <c r="E63" i="10"/>
  <c r="I63" s="1"/>
  <c r="W67" i="12"/>
  <c r="E54" i="10"/>
  <c r="I54" s="1"/>
  <c r="W42" i="12"/>
  <c r="E29" i="10"/>
  <c r="I29" s="1"/>
  <c r="W82" i="12"/>
  <c r="E69" i="10"/>
  <c r="I69" s="1"/>
  <c r="W71" i="12"/>
  <c r="E58" i="10"/>
  <c r="I58" s="1"/>
  <c r="W65" i="12"/>
  <c r="E52" i="10"/>
  <c r="I52" s="1"/>
  <c r="W118" i="12"/>
  <c r="E105" i="10"/>
  <c r="I105" s="1"/>
  <c r="W75" i="12"/>
  <c r="E62" i="10"/>
  <c r="I62" s="1"/>
  <c r="W63" i="12"/>
  <c r="E50" i="10"/>
  <c r="I50" s="1"/>
  <c r="W40" i="12"/>
  <c r="E27" i="10"/>
  <c r="I27" s="1"/>
  <c r="W57" i="12"/>
  <c r="E44" i="10"/>
  <c r="I44" s="1"/>
  <c r="W113" i="12"/>
  <c r="E100" i="10"/>
  <c r="I100" s="1"/>
  <c r="W89" i="12"/>
  <c r="E76" i="10"/>
  <c r="I76" s="1"/>
  <c r="W31" i="12"/>
  <c r="E18" i="10"/>
  <c r="I18" s="1"/>
  <c r="W77" i="12"/>
  <c r="E64" i="10"/>
  <c r="I64" s="1"/>
  <c r="W45" i="12"/>
  <c r="E32" i="10"/>
  <c r="I32" s="1"/>
  <c r="W68" i="12"/>
  <c r="E55" i="10"/>
  <c r="I55" s="1"/>
  <c r="W27" i="12"/>
  <c r="E14" i="10"/>
  <c r="I14" s="1"/>
  <c r="W108" i="12"/>
  <c r="E95" i="10"/>
  <c r="I95" s="1"/>
  <c r="W109" i="12"/>
  <c r="E96" i="10"/>
  <c r="I96" s="1"/>
  <c r="W84" i="12"/>
  <c r="E71" i="10"/>
  <c r="I71" s="1"/>
  <c r="W59" i="12"/>
  <c r="E46" i="10"/>
  <c r="I46" s="1"/>
  <c r="W46" i="12"/>
  <c r="E33" i="10"/>
  <c r="I33" s="1"/>
  <c r="W38" i="12"/>
  <c r="E25" i="10"/>
  <c r="I25" s="1"/>
  <c r="W30" i="12"/>
  <c r="E17" i="10"/>
  <c r="I17" s="1"/>
  <c r="W120" i="12"/>
  <c r="E107" i="10"/>
  <c r="I107" s="1"/>
  <c r="W85" i="12"/>
  <c r="E72" i="10"/>
  <c r="I72" s="1"/>
  <c r="W92" i="12"/>
  <c r="E79" i="10"/>
  <c r="I79" s="1"/>
  <c r="W114" i="12"/>
  <c r="E101" i="10"/>
  <c r="I101" s="1"/>
  <c r="W99" i="12"/>
  <c r="E86" i="10"/>
  <c r="I86" s="1"/>
  <c r="W79" i="12"/>
  <c r="E66" i="10"/>
  <c r="I66" s="1"/>
  <c r="W94" i="12"/>
  <c r="E81" i="10"/>
  <c r="I81" s="1"/>
  <c r="W87" i="12"/>
  <c r="E74" i="10"/>
  <c r="I74" s="1"/>
  <c r="W83" i="12"/>
  <c r="E70" i="10"/>
  <c r="I70" s="1"/>
  <c r="W47" i="12"/>
  <c r="E34" i="10"/>
  <c r="I34" s="1"/>
  <c r="W66" i="12"/>
  <c r="E53" i="10"/>
  <c r="I53" s="1"/>
  <c r="W53" i="12"/>
  <c r="E40" i="10"/>
  <c r="I40" s="1"/>
  <c r="W32" i="12"/>
  <c r="E19" i="10"/>
  <c r="I19" s="1"/>
  <c r="W78" i="12"/>
  <c r="E65" i="10"/>
  <c r="I65" s="1"/>
  <c r="W111" i="12"/>
  <c r="E98" i="10"/>
  <c r="I98" s="1"/>
  <c r="W51" i="12"/>
  <c r="E38" i="10"/>
  <c r="I38" s="1"/>
  <c r="W55" i="12"/>
  <c r="E42" i="10"/>
  <c r="I42" s="1"/>
  <c r="W34" i="12"/>
  <c r="E21" i="10"/>
  <c r="I21" s="1"/>
  <c r="W26" i="12"/>
  <c r="E13" i="10"/>
  <c r="I13" s="1"/>
  <c r="W115" i="12"/>
  <c r="E102" i="10"/>
  <c r="I102" s="1"/>
  <c r="W119" i="12"/>
  <c r="E106" i="10"/>
  <c r="I106" s="1"/>
  <c r="W80" i="12"/>
  <c r="E67" i="10"/>
  <c r="I67" s="1"/>
  <c r="W110" i="12"/>
  <c r="E97" i="10"/>
  <c r="I97" s="1"/>
  <c r="W49" i="12"/>
  <c r="E36" i="10"/>
  <c r="I36" s="1"/>
  <c r="W93" i="12"/>
  <c r="E80" i="10"/>
  <c r="I80" s="1"/>
  <c r="W122" i="12"/>
  <c r="E109" i="10"/>
  <c r="I109" s="1"/>
  <c r="W90" i="12"/>
  <c r="E77" i="10"/>
  <c r="I77" s="1"/>
  <c r="W117" i="12"/>
  <c r="E104" i="10"/>
  <c r="I104" s="1"/>
  <c r="W36" i="12"/>
  <c r="E23" i="10"/>
  <c r="I23" s="1"/>
  <c r="W52" i="12"/>
  <c r="E39" i="10"/>
  <c r="I39" s="1"/>
  <c r="W50" i="12"/>
  <c r="E37" i="10"/>
  <c r="I37" s="1"/>
  <c r="W105" i="12"/>
  <c r="E92" i="10"/>
  <c r="I92" s="1"/>
  <c r="W86" i="12"/>
  <c r="E73" i="10"/>
  <c r="I73" s="1"/>
  <c r="W58" i="12"/>
  <c r="E45" i="10"/>
  <c r="I45" s="1"/>
  <c r="W37" i="12"/>
  <c r="E24" i="10"/>
  <c r="I24" s="1"/>
  <c r="W29" i="12"/>
  <c r="E16" i="10"/>
  <c r="I16" s="1"/>
  <c r="W116" i="12"/>
  <c r="E103" i="10"/>
  <c r="I103" s="1"/>
  <c r="W91" i="12"/>
  <c r="E78" i="10"/>
  <c r="I78" s="1"/>
  <c r="W43" i="12"/>
  <c r="E30" i="10"/>
  <c r="I30" s="1"/>
  <c r="W62" i="12"/>
  <c r="E49" i="10"/>
  <c r="I49" s="1"/>
  <c r="W81" i="12"/>
  <c r="E68" i="10"/>
  <c r="I68" s="1"/>
  <c r="W106" i="12"/>
  <c r="E93" i="10"/>
  <c r="I93" s="1"/>
  <c r="W74" i="12"/>
  <c r="E61" i="10"/>
  <c r="I61" s="1"/>
  <c r="W107" i="12"/>
  <c r="E94" i="10"/>
  <c r="I94" s="1"/>
  <c r="W103" i="12"/>
  <c r="E90" i="10"/>
  <c r="I90" s="1"/>
  <c r="W61" i="12"/>
  <c r="E48" i="10"/>
  <c r="I48" s="1"/>
  <c r="W73" i="12"/>
  <c r="E60" i="10"/>
  <c r="I60" s="1"/>
  <c r="W44" i="12"/>
  <c r="E31" i="10"/>
  <c r="I31" s="1"/>
  <c r="W28" i="12"/>
  <c r="E15" i="10"/>
  <c r="I15" s="1"/>
  <c r="W112" i="12"/>
  <c r="E99" i="10"/>
  <c r="I99" s="1"/>
  <c r="W60" i="12"/>
  <c r="E47" i="10"/>
  <c r="I47" s="1"/>
  <c r="W39" i="12"/>
  <c r="E26" i="10"/>
  <c r="I26" s="1"/>
  <c r="W72" i="12"/>
  <c r="E59" i="10"/>
  <c r="I59" s="1"/>
  <c r="W104" i="12"/>
  <c r="E91" i="10"/>
  <c r="I91" s="1"/>
  <c r="W121" i="12"/>
  <c r="E108" i="10"/>
  <c r="I108" s="1"/>
  <c r="W102" i="12"/>
  <c r="E89" i="10"/>
  <c r="I89" s="1"/>
  <c r="W70" i="12"/>
  <c r="E57" i="10"/>
  <c r="I57" s="1"/>
  <c r="W100" i="12"/>
  <c r="E87" i="10"/>
  <c r="I87" s="1"/>
  <c r="W64" i="12"/>
  <c r="E51" i="10"/>
  <c r="I51" s="1"/>
  <c r="W54" i="12"/>
  <c r="E41" i="10"/>
  <c r="I41" s="1"/>
  <c r="W41" i="12"/>
  <c r="E28" i="10"/>
  <c r="I28" s="1"/>
  <c r="W33" i="12"/>
  <c r="E20" i="10"/>
  <c r="I20" s="1"/>
  <c r="W101" i="12"/>
  <c r="E88" i="10"/>
  <c r="I88" s="1"/>
  <c r="W98" i="12"/>
  <c r="E85" i="10"/>
  <c r="I85" s="1"/>
  <c r="W96" i="12"/>
  <c r="E83" i="10"/>
  <c r="I83" s="1"/>
  <c r="W56" i="12"/>
  <c r="E43" i="10"/>
  <c r="I43" s="1"/>
  <c r="W35" i="12"/>
  <c r="E22" i="10"/>
  <c r="I22" s="1"/>
  <c r="W69" i="12"/>
  <c r="E56" i="10"/>
  <c r="I56" s="1"/>
  <c r="W88" i="12"/>
  <c r="E75" i="10"/>
  <c r="I75" s="1"/>
  <c r="AF123" i="12"/>
  <c r="W123"/>
  <c r="E110" i="10"/>
  <c r="I110" s="1"/>
  <c r="AF243" i="12"/>
  <c r="AF166"/>
  <c r="W274"/>
  <c r="E261" i="10"/>
  <c r="I261" s="1"/>
  <c r="F260" s="1"/>
  <c r="W240" i="12"/>
  <c r="E227" i="10"/>
  <c r="I227" s="1"/>
  <c r="W183" i="12"/>
  <c r="E170" i="10"/>
  <c r="I170" s="1"/>
  <c r="W162" i="12"/>
  <c r="E149" i="10"/>
  <c r="I149" s="1"/>
  <c r="W220" i="12"/>
  <c r="E207" i="10"/>
  <c r="I207" s="1"/>
  <c r="W234" i="12"/>
  <c r="E221" i="10"/>
  <c r="I221" s="1"/>
  <c r="W164" i="12"/>
  <c r="E151" i="10"/>
  <c r="I151" s="1"/>
  <c r="W161" i="12"/>
  <c r="E148" i="10"/>
  <c r="I148" s="1"/>
  <c r="W219" i="12"/>
  <c r="E206" i="10"/>
  <c r="I206" s="1"/>
  <c r="W143" i="12"/>
  <c r="E130" i="10"/>
  <c r="I130" s="1"/>
  <c r="W153" i="12"/>
  <c r="E140" i="10"/>
  <c r="I140" s="1"/>
  <c r="W232" i="12"/>
  <c r="E219" i="10"/>
  <c r="I219" s="1"/>
  <c r="W159" i="12"/>
  <c r="E146" i="10"/>
  <c r="I146" s="1"/>
  <c r="W125" i="12"/>
  <c r="E112" i="10"/>
  <c r="I112" s="1"/>
  <c r="W136" i="12"/>
  <c r="E123" i="10"/>
  <c r="I123" s="1"/>
  <c r="W258" i="12"/>
  <c r="E245" i="10"/>
  <c r="I245" s="1"/>
  <c r="W270" i="12"/>
  <c r="E257" i="10"/>
  <c r="I257" s="1"/>
  <c r="W242" i="12"/>
  <c r="E229" i="10"/>
  <c r="I229" s="1"/>
  <c r="W235" i="12"/>
  <c r="E222" i="10"/>
  <c r="I222" s="1"/>
  <c r="W210" i="12"/>
  <c r="E197" i="10"/>
  <c r="I197" s="1"/>
  <c r="W227" i="12"/>
  <c r="E214" i="10"/>
  <c r="I214" s="1"/>
  <c r="W172" i="12"/>
  <c r="E159" i="10"/>
  <c r="I159" s="1"/>
  <c r="W150" i="12"/>
  <c r="E137" i="10"/>
  <c r="I137" s="1"/>
  <c r="W246" i="12"/>
  <c r="E233" i="10"/>
  <c r="I233" s="1"/>
  <c r="W239" i="12"/>
  <c r="E226" i="10"/>
  <c r="I226" s="1"/>
  <c r="W214" i="12"/>
  <c r="E201" i="10"/>
  <c r="I201" s="1"/>
  <c r="W176" i="12"/>
  <c r="E163" i="10"/>
  <c r="I163" s="1"/>
  <c r="W204" i="12"/>
  <c r="E191" i="10"/>
  <c r="I191" s="1"/>
  <c r="W263" i="12"/>
  <c r="E250" i="10"/>
  <c r="I250" s="1"/>
  <c r="W254" i="12"/>
  <c r="E241" i="10"/>
  <c r="I241" s="1"/>
  <c r="W209" i="12"/>
  <c r="E196" i="10"/>
  <c r="I196" s="1"/>
  <c r="W199" i="12"/>
  <c r="E186" i="10"/>
  <c r="I186" s="1"/>
  <c r="W178" i="12"/>
  <c r="E165" i="10"/>
  <c r="I165" s="1"/>
  <c r="W144" i="12"/>
  <c r="E131" i="10"/>
  <c r="I131" s="1"/>
  <c r="W195" i="12"/>
  <c r="E182" i="10"/>
  <c r="I182" s="1"/>
  <c r="W174" i="12"/>
  <c r="E161" i="10"/>
  <c r="I161" s="1"/>
  <c r="W212" i="12"/>
  <c r="E199" i="10"/>
  <c r="I199" s="1"/>
  <c r="W124" i="12"/>
  <c r="E111" i="10"/>
  <c r="I111" s="1"/>
  <c r="W237" i="12"/>
  <c r="E224" i="10"/>
  <c r="I224" s="1"/>
  <c r="W244" i="12"/>
  <c r="E231" i="10"/>
  <c r="I231" s="1"/>
  <c r="W187" i="12"/>
  <c r="E174" i="10"/>
  <c r="I174" s="1"/>
  <c r="W198" i="12"/>
  <c r="E185" i="10"/>
  <c r="I185" s="1"/>
  <c r="W166" i="12"/>
  <c r="E153" i="10"/>
  <c r="I153" s="1"/>
  <c r="W137" i="12"/>
  <c r="E124" i="10"/>
  <c r="I124" s="1"/>
  <c r="W158" i="12"/>
  <c r="E145" i="10"/>
  <c r="I145" s="1"/>
  <c r="W148" i="12"/>
  <c r="E135" i="10"/>
  <c r="I135" s="1"/>
  <c r="W206" i="12"/>
  <c r="E193" i="10"/>
  <c r="I193" s="1"/>
  <c r="W200" i="12"/>
  <c r="E187" i="10"/>
  <c r="I187" s="1"/>
  <c r="W130" i="12"/>
  <c r="E117" i="10"/>
  <c r="I117" s="1"/>
  <c r="W257" i="12"/>
  <c r="E244" i="10"/>
  <c r="I244" s="1"/>
  <c r="W267" i="12"/>
  <c r="E254" i="10"/>
  <c r="I254" s="1"/>
  <c r="W236" i="12"/>
  <c r="E223" i="10"/>
  <c r="I223" s="1"/>
  <c r="W179" i="12"/>
  <c r="E166" i="10"/>
  <c r="I166" s="1"/>
  <c r="W160" i="12"/>
  <c r="E147" i="10"/>
  <c r="I147" s="1"/>
  <c r="W189" i="12"/>
  <c r="E176" i="10"/>
  <c r="I176" s="1"/>
  <c r="W184" i="12"/>
  <c r="E171" i="10"/>
  <c r="I171" s="1"/>
  <c r="W180" i="12"/>
  <c r="E167" i="10"/>
  <c r="I167" s="1"/>
  <c r="W126" i="12"/>
  <c r="E113" i="10"/>
  <c r="I113" s="1"/>
  <c r="W197" i="12"/>
  <c r="E184" i="10"/>
  <c r="I184" s="1"/>
  <c r="W251" i="12"/>
  <c r="E238" i="10"/>
  <c r="I238" s="1"/>
  <c r="W255" i="12"/>
  <c r="E242" i="10"/>
  <c r="I242" s="1"/>
  <c r="W241" i="12"/>
  <c r="E228" i="10"/>
  <c r="I228" s="1"/>
  <c r="W248" i="12"/>
  <c r="E235" i="10"/>
  <c r="I235" s="1"/>
  <c r="W191" i="12"/>
  <c r="E178" i="10"/>
  <c r="I178" s="1"/>
  <c r="W229" i="12"/>
  <c r="E216" i="10"/>
  <c r="I216" s="1"/>
  <c r="W170" i="12"/>
  <c r="E157" i="10"/>
  <c r="I157" s="1"/>
  <c r="W141" i="12"/>
  <c r="E128" i="10"/>
  <c r="I128" s="1"/>
  <c r="W155" i="12"/>
  <c r="E142" i="10"/>
  <c r="I142" s="1"/>
  <c r="W205" i="12"/>
  <c r="E192" i="10"/>
  <c r="I192" s="1"/>
  <c r="W151" i="12"/>
  <c r="E138" i="10"/>
  <c r="I138" s="1"/>
  <c r="W173" i="12"/>
  <c r="E160" i="10"/>
  <c r="I160" s="1"/>
  <c r="W264" i="12"/>
  <c r="E251" i="10"/>
  <c r="I251" s="1"/>
  <c r="W247" i="12"/>
  <c r="E234" i="10"/>
  <c r="I234" s="1"/>
  <c r="W222" i="12"/>
  <c r="E209" i="10"/>
  <c r="I209" s="1"/>
  <c r="W152" i="12"/>
  <c r="E139" i="10"/>
  <c r="I139" s="1"/>
  <c r="W223" i="12"/>
  <c r="E210" i="10"/>
  <c r="I210" s="1"/>
  <c r="W147" i="12"/>
  <c r="E134" i="10"/>
  <c r="I134" s="1"/>
  <c r="W243" i="12"/>
  <c r="E230" i="10"/>
  <c r="I230" s="1"/>
  <c r="W218" i="12"/>
  <c r="E205" i="10"/>
  <c r="I205" s="1"/>
  <c r="W252" i="12"/>
  <c r="E239" i="10"/>
  <c r="I239" s="1"/>
  <c r="W157" i="12"/>
  <c r="E144" i="10"/>
  <c r="I144" s="1"/>
  <c r="W127" i="12"/>
  <c r="E114" i="10"/>
  <c r="I114" s="1"/>
  <c r="W265" i="12"/>
  <c r="E252" i="10"/>
  <c r="I252" s="1"/>
  <c r="W256" i="12"/>
  <c r="E243" i="10"/>
  <c r="I243" s="1"/>
  <c r="W226" i="12"/>
  <c r="E213" i="10"/>
  <c r="I213" s="1"/>
  <c r="W228" i="12"/>
  <c r="E215" i="10"/>
  <c r="I215" s="1"/>
  <c r="W188" i="12"/>
  <c r="E175" i="10"/>
  <c r="I175" s="1"/>
  <c r="W211" i="12"/>
  <c r="E198" i="10"/>
  <c r="I198" s="1"/>
  <c r="W134" i="12"/>
  <c r="E121" i="10"/>
  <c r="I121" s="1"/>
  <c r="W135" i="12"/>
  <c r="E122" i="10"/>
  <c r="I122" s="1"/>
  <c r="W231" i="12"/>
  <c r="E218" i="10"/>
  <c r="I218" s="1"/>
  <c r="W271" i="12"/>
  <c r="E258" i="10"/>
  <c r="I258" s="1"/>
  <c r="W233" i="12"/>
  <c r="E220" i="10"/>
  <c r="I220" s="1"/>
  <c r="W225" i="12"/>
  <c r="E212" i="10"/>
  <c r="I212" s="1"/>
  <c r="W194" i="12"/>
  <c r="E181" i="10"/>
  <c r="I181" s="1"/>
  <c r="W133" i="12"/>
  <c r="E120" i="10"/>
  <c r="I120" s="1"/>
  <c r="W128" i="12"/>
  <c r="E115" i="10"/>
  <c r="I115" s="1"/>
  <c r="W202" i="12"/>
  <c r="E189" i="10"/>
  <c r="I189" s="1"/>
  <c r="W196" i="12"/>
  <c r="E183" i="10"/>
  <c r="I183" s="1"/>
  <c r="W142" i="12"/>
  <c r="E129" i="10"/>
  <c r="I129" s="1"/>
  <c r="AF201" i="12"/>
  <c r="A260" i="10"/>
  <c r="W259" i="12"/>
  <c r="E246" i="10"/>
  <c r="I246" s="1"/>
  <c r="W217" i="12"/>
  <c r="E204" i="10"/>
  <c r="I204" s="1"/>
  <c r="W175" i="12"/>
  <c r="E162" i="10"/>
  <c r="I162" s="1"/>
  <c r="W186" i="12"/>
  <c r="E173" i="10"/>
  <c r="I173" s="1"/>
  <c r="W146" i="12"/>
  <c r="E133" i="10"/>
  <c r="I133" s="1"/>
  <c r="W250" i="12"/>
  <c r="E237" i="10"/>
  <c r="I237" s="1"/>
  <c r="W269" i="12"/>
  <c r="E256" i="10"/>
  <c r="I256" s="1"/>
  <c r="W177" i="12"/>
  <c r="E164" i="10"/>
  <c r="I164" s="1"/>
  <c r="W266" i="12"/>
  <c r="E253" i="10"/>
  <c r="I253" s="1"/>
  <c r="W261" i="12"/>
  <c r="E248" i="10"/>
  <c r="I248" s="1"/>
  <c r="W230" i="12"/>
  <c r="E217" i="10"/>
  <c r="I217" s="1"/>
  <c r="W203" i="12"/>
  <c r="E190" i="10"/>
  <c r="I190" s="1"/>
  <c r="W192" i="12"/>
  <c r="E179" i="10"/>
  <c r="I179" s="1"/>
  <c r="W215" i="12"/>
  <c r="E202" i="10"/>
  <c r="I202" s="1"/>
  <c r="W138" i="12"/>
  <c r="E125" i="10"/>
  <c r="I125" s="1"/>
  <c r="W139" i="12"/>
  <c r="E126" i="10"/>
  <c r="I126" s="1"/>
  <c r="W208" i="12"/>
  <c r="E195" i="10"/>
  <c r="I195" s="1"/>
  <c r="W249" i="12"/>
  <c r="E236" i="10"/>
  <c r="I236" s="1"/>
  <c r="W167" i="12"/>
  <c r="E154" i="10"/>
  <c r="I154" s="1"/>
  <c r="W149" i="12"/>
  <c r="E136" i="10"/>
  <c r="I136" s="1"/>
  <c r="W260" i="12"/>
  <c r="E247" i="10"/>
  <c r="I247" s="1"/>
  <c r="W245" i="12"/>
  <c r="E232" i="10"/>
  <c r="I232" s="1"/>
  <c r="W163" i="12"/>
  <c r="E150" i="10"/>
  <c r="I150" s="1"/>
  <c r="W145" i="12"/>
  <c r="E132" i="10"/>
  <c r="I132" s="1"/>
  <c r="W216" i="12"/>
  <c r="E203" i="10"/>
  <c r="I203" s="1"/>
  <c r="W268" i="12"/>
  <c r="E255" i="10"/>
  <c r="I255" s="1"/>
  <c r="W253" i="12"/>
  <c r="E240" i="10"/>
  <c r="I240" s="1"/>
  <c r="W213" i="12"/>
  <c r="E200" i="10"/>
  <c r="I200" s="1"/>
  <c r="W201" i="12"/>
  <c r="E188" i="10"/>
  <c r="I188" s="1"/>
  <c r="W171" i="12"/>
  <c r="E158" i="10"/>
  <c r="I158" s="1"/>
  <c r="W156" i="12"/>
  <c r="E143" i="10"/>
  <c r="I143" s="1"/>
  <c r="W182" i="12"/>
  <c r="E169" i="10"/>
  <c r="I169" s="1"/>
  <c r="W154" i="12"/>
  <c r="E141" i="10"/>
  <c r="I141" s="1"/>
  <c r="W132" i="12"/>
  <c r="E119" i="10"/>
  <c r="I119" s="1"/>
  <c r="W238" i="12"/>
  <c r="E225" i="10"/>
  <c r="I225" s="1"/>
  <c r="W168" i="12"/>
  <c r="E155" i="10"/>
  <c r="I155" s="1"/>
  <c r="W207" i="12"/>
  <c r="E194" i="10"/>
  <c r="I194" s="1"/>
  <c r="W131" i="12"/>
  <c r="E118" i="10"/>
  <c r="I118" s="1"/>
  <c r="W272" i="12"/>
  <c r="E259" i="10"/>
  <c r="I259" s="1"/>
  <c r="W262" i="12"/>
  <c r="E249" i="10"/>
  <c r="I249" s="1"/>
  <c r="W221" i="12"/>
  <c r="E208" i="10"/>
  <c r="I208" s="1"/>
  <c r="W190" i="12"/>
  <c r="E177" i="10"/>
  <c r="I177" s="1"/>
  <c r="W129" i="12"/>
  <c r="E116" i="10"/>
  <c r="I116" s="1"/>
  <c r="W140" i="12"/>
  <c r="E127" i="10"/>
  <c r="I127" s="1"/>
  <c r="N66" i="12"/>
  <c r="N67"/>
  <c r="F8" i="1"/>
  <c r="AF115" i="12"/>
  <c r="AF169"/>
  <c r="AF93"/>
  <c r="AF119"/>
  <c r="AF96"/>
  <c r="AF211"/>
  <c r="AF186"/>
  <c r="AF195"/>
  <c r="AF42"/>
  <c r="X42" s="1"/>
  <c r="H42" s="1"/>
  <c r="E276"/>
  <c r="D7" i="1" s="1"/>
  <c r="N60" i="12"/>
  <c r="AF162"/>
  <c r="AF127"/>
  <c r="AF180"/>
  <c r="AF158"/>
  <c r="X66"/>
  <c r="H66" s="1"/>
  <c r="AF266"/>
  <c r="AF144"/>
  <c r="AF104"/>
  <c r="AF260"/>
  <c r="AF72"/>
  <c r="X72" s="1"/>
  <c r="H72" s="1"/>
  <c r="AF273"/>
  <c r="AF78"/>
  <c r="X78" s="1"/>
  <c r="H78" s="1"/>
  <c r="AF254"/>
  <c r="AF26"/>
  <c r="AF110"/>
  <c r="AF189"/>
  <c r="AF148"/>
  <c r="AF235"/>
  <c r="AF132"/>
  <c r="AF177"/>
  <c r="X41"/>
  <c r="H41" s="1"/>
  <c r="AF226"/>
  <c r="AF252"/>
  <c r="AF220"/>
  <c r="AF228"/>
  <c r="AF170"/>
  <c r="AF234"/>
  <c r="AF274"/>
  <c r="AF181"/>
  <c r="AF200"/>
  <c r="AF173"/>
  <c r="AF131"/>
  <c r="AF139"/>
  <c r="AF247"/>
  <c r="AF193"/>
  <c r="AF185"/>
  <c r="AF198"/>
  <c r="AF182"/>
  <c r="X32"/>
  <c r="H32" s="1"/>
  <c r="AF136"/>
  <c r="AF147"/>
  <c r="AF239"/>
  <c r="AF263"/>
  <c r="AF238"/>
  <c r="AF161"/>
  <c r="AF154"/>
  <c r="AF203"/>
  <c r="AF212"/>
  <c r="AF64"/>
  <c r="X64" s="1"/>
  <c r="H64" s="1"/>
  <c r="AF73"/>
  <c r="X73" s="1"/>
  <c r="H73" s="1"/>
  <c r="AF89"/>
  <c r="AF91"/>
  <c r="AF159"/>
  <c r="AF217"/>
  <c r="AF135"/>
  <c r="AF215"/>
  <c r="X81"/>
  <c r="H81" s="1"/>
  <c r="AF25"/>
  <c r="X25" s="1"/>
  <c r="H25" s="1"/>
  <c r="AF207"/>
  <c r="AF256"/>
  <c r="AF218"/>
  <c r="AF75"/>
  <c r="X75" s="1"/>
  <c r="H75" s="1"/>
  <c r="AF137"/>
  <c r="X53"/>
  <c r="H53" s="1"/>
  <c r="AF262"/>
  <c r="AF174"/>
  <c r="AF150"/>
  <c r="AF224"/>
  <c r="AF219"/>
  <c r="AF223"/>
  <c r="AF134"/>
  <c r="AF94"/>
  <c r="X30"/>
  <c r="H30" s="1"/>
  <c r="AF269"/>
  <c r="AF197"/>
  <c r="AF92"/>
  <c r="X46"/>
  <c r="H46" s="1"/>
  <c r="X47"/>
  <c r="H47" s="1"/>
  <c r="AF232"/>
  <c r="AF208"/>
  <c r="AF188"/>
  <c r="AF199"/>
  <c r="AF130"/>
  <c r="AF120"/>
  <c r="AF138"/>
  <c r="AF261"/>
  <c r="AF63"/>
  <c r="X63" s="1"/>
  <c r="H63" s="1"/>
  <c r="AF143"/>
  <c r="X34"/>
  <c r="H34" s="1"/>
  <c r="X28"/>
  <c r="H28" s="1"/>
  <c r="AF48"/>
  <c r="X48" s="1"/>
  <c r="H48" s="1"/>
  <c r="AF175"/>
  <c r="AF118"/>
  <c r="AF142"/>
  <c r="AF253"/>
  <c r="AF124"/>
  <c r="AF55"/>
  <c r="X55" s="1"/>
  <c r="H55" s="1"/>
  <c r="AF267"/>
  <c r="X59"/>
  <c r="H59" s="1"/>
  <c r="AF112"/>
  <c r="AF49"/>
  <c r="X49" s="1"/>
  <c r="H49" s="1"/>
  <c r="AF194"/>
  <c r="AF190"/>
  <c r="AF95"/>
  <c r="X45"/>
  <c r="H45" s="1"/>
  <c r="AF216"/>
  <c r="AF40"/>
  <c r="X40" s="1"/>
  <c r="H40" s="1"/>
  <c r="AF68"/>
  <c r="X68" s="1"/>
  <c r="H68" s="1"/>
  <c r="AF248"/>
  <c r="X26"/>
  <c r="H26" s="1"/>
  <c r="AF257"/>
  <c r="X57"/>
  <c r="H57" s="1"/>
  <c r="X80"/>
  <c r="H80" s="1"/>
  <c r="AF152"/>
  <c r="AF69"/>
  <c r="X69" s="1"/>
  <c r="H69" s="1"/>
  <c r="AF76"/>
  <c r="X76" s="1"/>
  <c r="H76" s="1"/>
  <c r="AF67"/>
  <c r="X67" s="1"/>
  <c r="H67" s="1"/>
  <c r="AF165"/>
  <c r="AF204"/>
  <c r="X51"/>
  <c r="H51" s="1"/>
  <c r="AF231"/>
  <c r="AF77"/>
  <c r="X77" s="1"/>
  <c r="H77" s="1"/>
  <c r="AF250"/>
  <c r="AF240"/>
  <c r="AF101"/>
  <c r="AF74"/>
  <c r="X74" s="1"/>
  <c r="H74" s="1"/>
  <c r="AF84"/>
  <c r="X84" s="1"/>
  <c r="H84" s="1"/>
  <c r="AF128"/>
  <c r="X61"/>
  <c r="H61" s="1"/>
  <c r="X36"/>
  <c r="H36" s="1"/>
  <c r="AF27"/>
  <c r="X27" s="1"/>
  <c r="H27" s="1"/>
  <c r="AF192"/>
  <c r="AF70"/>
  <c r="X70" s="1"/>
  <c r="H70" s="1"/>
  <c r="AF50"/>
  <c r="X50" s="1"/>
  <c r="H50" s="1"/>
  <c r="AF258"/>
  <c r="AF270"/>
  <c r="AF237"/>
  <c r="AF178"/>
  <c r="AF108"/>
  <c r="AF56"/>
  <c r="X56" s="1"/>
  <c r="H56" s="1"/>
  <c r="AF99"/>
  <c r="AF31"/>
  <c r="X31" s="1"/>
  <c r="H31" s="1"/>
  <c r="X54"/>
  <c r="H54" s="1"/>
  <c r="AF236"/>
  <c r="AF60"/>
  <c r="X60" s="1"/>
  <c r="H60" s="1"/>
  <c r="AF100"/>
  <c r="AF272"/>
  <c r="X38"/>
  <c r="H38" s="1"/>
  <c r="AF79"/>
  <c r="X79" s="1"/>
  <c r="H79" s="1"/>
  <c r="AF251"/>
  <c r="X71"/>
  <c r="H71" s="1"/>
  <c r="AF163"/>
  <c r="AF62"/>
  <c r="X62" s="1"/>
  <c r="H62" s="1"/>
  <c r="AF265"/>
  <c r="AF229"/>
  <c r="AF98"/>
  <c r="X29"/>
  <c r="H29" s="1"/>
  <c r="AF65"/>
  <c r="X65" s="1"/>
  <c r="H65" s="1"/>
  <c r="AF83"/>
  <c r="X83" s="1"/>
  <c r="H83" s="1"/>
  <c r="AF52"/>
  <c r="X52" s="1"/>
  <c r="H52" s="1"/>
  <c r="AF155"/>
  <c r="X44"/>
  <c r="H44" s="1"/>
  <c r="AF39"/>
  <c r="X39" s="1"/>
  <c r="H39" s="1"/>
  <c r="X33"/>
  <c r="H33" s="1"/>
  <c r="AF191"/>
  <c r="AF227"/>
  <c r="AF205"/>
  <c r="AF245"/>
  <c r="AF82"/>
  <c r="X82" s="1"/>
  <c r="H82" s="1"/>
  <c r="AF153"/>
  <c r="N46"/>
  <c r="AF151"/>
  <c r="AF206"/>
  <c r="AF259"/>
  <c r="AF179"/>
  <c r="AF35"/>
  <c r="X35" s="1"/>
  <c r="H35" s="1"/>
  <c r="X58"/>
  <c r="H58" s="1"/>
  <c r="X37"/>
  <c r="H37" s="1"/>
  <c r="AF246"/>
  <c r="AF268"/>
  <c r="AF43"/>
  <c r="X43" s="1"/>
  <c r="H43" s="1"/>
  <c r="AF244"/>
  <c r="F2" i="10" l="1"/>
  <c r="M209" i="1"/>
  <c r="O209" s="1"/>
  <c r="K211" s="1"/>
  <c r="J5" i="8" s="1"/>
  <c r="N272" i="12"/>
  <c r="B280" s="1"/>
  <c r="F211" i="10"/>
  <c r="A180"/>
  <c r="F156"/>
  <c r="A168"/>
  <c r="F220"/>
  <c r="A220"/>
  <c r="F175"/>
  <c r="A175"/>
  <c r="A205"/>
  <c r="F205"/>
  <c r="F234"/>
  <c r="A234"/>
  <c r="F128"/>
  <c r="A128"/>
  <c r="F184"/>
  <c r="A184"/>
  <c r="F168"/>
  <c r="F187"/>
  <c r="A187"/>
  <c r="F185"/>
  <c r="A185"/>
  <c r="A131"/>
  <c r="F131"/>
  <c r="A191"/>
  <c r="F191"/>
  <c r="A197"/>
  <c r="F197"/>
  <c r="A112"/>
  <c r="F112"/>
  <c r="A130"/>
  <c r="F130"/>
  <c r="F221"/>
  <c r="A221"/>
  <c r="F116"/>
  <c r="A116"/>
  <c r="A208"/>
  <c r="F208"/>
  <c r="A259"/>
  <c r="F259"/>
  <c r="A194"/>
  <c r="F194"/>
  <c r="A225"/>
  <c r="F225"/>
  <c r="A141"/>
  <c r="F141"/>
  <c r="A143"/>
  <c r="F143"/>
  <c r="F188"/>
  <c r="A188"/>
  <c r="F240"/>
  <c r="A240"/>
  <c r="A203"/>
  <c r="F203"/>
  <c r="F150"/>
  <c r="A150"/>
  <c r="A247"/>
  <c r="F247"/>
  <c r="A154"/>
  <c r="F154"/>
  <c r="F195"/>
  <c r="A195"/>
  <c r="F125"/>
  <c r="A125"/>
  <c r="F179"/>
  <c r="A179"/>
  <c r="A217"/>
  <c r="F217"/>
  <c r="F253"/>
  <c r="A253"/>
  <c r="F256"/>
  <c r="A256"/>
  <c r="A133"/>
  <c r="F133"/>
  <c r="A162"/>
  <c r="F162"/>
  <c r="A246"/>
  <c r="F246"/>
  <c r="F183"/>
  <c r="A183"/>
  <c r="A181"/>
  <c r="F181"/>
  <c r="F121"/>
  <c r="A121"/>
  <c r="F252"/>
  <c r="A252"/>
  <c r="A139"/>
  <c r="F139"/>
  <c r="A192"/>
  <c r="F192"/>
  <c r="F235"/>
  <c r="A235"/>
  <c r="F167"/>
  <c r="A167"/>
  <c r="F244"/>
  <c r="A244"/>
  <c r="A124"/>
  <c r="F124"/>
  <c r="A161"/>
  <c r="F161"/>
  <c r="A241"/>
  <c r="F241"/>
  <c r="F159"/>
  <c r="A159"/>
  <c r="F245"/>
  <c r="A245"/>
  <c r="A156"/>
  <c r="F148"/>
  <c r="A148"/>
  <c r="F149"/>
  <c r="A149"/>
  <c r="F180"/>
  <c r="F129"/>
  <c r="A129"/>
  <c r="F189"/>
  <c r="A189"/>
  <c r="A120"/>
  <c r="F120"/>
  <c r="F212"/>
  <c r="A212"/>
  <c r="A258"/>
  <c r="F258"/>
  <c r="F122"/>
  <c r="A122"/>
  <c r="A198"/>
  <c r="F198"/>
  <c r="A215"/>
  <c r="F215"/>
  <c r="A243"/>
  <c r="F243"/>
  <c r="F114"/>
  <c r="A114"/>
  <c r="F239"/>
  <c r="A239"/>
  <c r="F230"/>
  <c r="A230"/>
  <c r="A210"/>
  <c r="F210"/>
  <c r="F209"/>
  <c r="A209"/>
  <c r="F251"/>
  <c r="A251"/>
  <c r="F138"/>
  <c r="A138"/>
  <c r="F142"/>
  <c r="A142"/>
  <c r="A157"/>
  <c r="F157"/>
  <c r="F178"/>
  <c r="A178"/>
  <c r="F228"/>
  <c r="A228"/>
  <c r="F238"/>
  <c r="A238"/>
  <c r="F113"/>
  <c r="A113"/>
  <c r="F171"/>
  <c r="A171"/>
  <c r="A147"/>
  <c r="F147"/>
  <c r="F166"/>
  <c r="A166"/>
  <c r="A254"/>
  <c r="F254"/>
  <c r="F117"/>
  <c r="A117"/>
  <c r="A193"/>
  <c r="F193"/>
  <c r="A145"/>
  <c r="F145"/>
  <c r="F153"/>
  <c r="A153"/>
  <c r="A174"/>
  <c r="F174"/>
  <c r="A224"/>
  <c r="F224"/>
  <c r="F199"/>
  <c r="A199"/>
  <c r="A182"/>
  <c r="F182"/>
  <c r="F165"/>
  <c r="A165"/>
  <c r="F196"/>
  <c r="A196"/>
  <c r="A250"/>
  <c r="F250"/>
  <c r="F163"/>
  <c r="A163"/>
  <c r="A226"/>
  <c r="F226"/>
  <c r="A137"/>
  <c r="F137"/>
  <c r="A214"/>
  <c r="F214"/>
  <c r="F222"/>
  <c r="A222"/>
  <c r="A257"/>
  <c r="F257"/>
  <c r="F123"/>
  <c r="A123"/>
  <c r="F146"/>
  <c r="A146"/>
  <c r="A152"/>
  <c r="A140"/>
  <c r="F140"/>
  <c r="F206"/>
  <c r="A206"/>
  <c r="A151"/>
  <c r="F151"/>
  <c r="F207"/>
  <c r="A207"/>
  <c r="F170"/>
  <c r="A170"/>
  <c r="A261"/>
  <c r="F261"/>
  <c r="A115"/>
  <c r="F115"/>
  <c r="F218"/>
  <c r="A218"/>
  <c r="A213"/>
  <c r="F213"/>
  <c r="F144"/>
  <c r="A144"/>
  <c r="A134"/>
  <c r="F134"/>
  <c r="A160"/>
  <c r="F160"/>
  <c r="F216"/>
  <c r="A216"/>
  <c r="A242"/>
  <c r="F242"/>
  <c r="A176"/>
  <c r="F176"/>
  <c r="F223"/>
  <c r="A223"/>
  <c r="A135"/>
  <c r="F135"/>
  <c r="F231"/>
  <c r="A231"/>
  <c r="F103"/>
  <c r="F31"/>
  <c r="F76"/>
  <c r="F85"/>
  <c r="F14"/>
  <c r="F33"/>
  <c r="A111"/>
  <c r="F51"/>
  <c r="F40"/>
  <c r="F65"/>
  <c r="F54"/>
  <c r="F23"/>
  <c r="F19"/>
  <c r="F57"/>
  <c r="F86"/>
  <c r="F84"/>
  <c r="F72"/>
  <c r="F34"/>
  <c r="F35"/>
  <c r="F99"/>
  <c r="F105"/>
  <c r="F30"/>
  <c r="F53"/>
  <c r="F52"/>
  <c r="F83"/>
  <c r="F71"/>
  <c r="F94"/>
  <c r="F12"/>
  <c r="F74"/>
  <c r="F108"/>
  <c r="F28"/>
  <c r="F101"/>
  <c r="F75"/>
  <c r="F43"/>
  <c r="F17"/>
  <c r="F81"/>
  <c r="F78"/>
  <c r="F46"/>
  <c r="F110"/>
  <c r="F24"/>
  <c r="F69"/>
  <c r="F42"/>
  <c r="F90"/>
  <c r="F36"/>
  <c r="F107"/>
  <c r="F109"/>
  <c r="F70"/>
  <c r="F62"/>
  <c r="F47"/>
  <c r="F106"/>
  <c r="F21"/>
  <c r="F98"/>
  <c r="F97"/>
  <c r="F93"/>
  <c r="F45"/>
  <c r="F13"/>
  <c r="F88"/>
  <c r="F100"/>
  <c r="F50"/>
  <c r="F49"/>
  <c r="F96"/>
  <c r="F102"/>
  <c r="F41"/>
  <c r="F22"/>
  <c r="F15"/>
  <c r="F29"/>
  <c r="F55"/>
  <c r="F6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F91"/>
  <c r="F37"/>
  <c r="F64"/>
  <c r="F73"/>
  <c r="F60"/>
  <c r="F95"/>
  <c r="A10"/>
  <c r="F44"/>
  <c r="F80"/>
  <c r="F48"/>
  <c r="F79"/>
  <c r="F56"/>
  <c r="F39"/>
  <c r="F61"/>
  <c r="F58"/>
  <c r="F25"/>
  <c r="F27"/>
  <c r="F66"/>
  <c r="F26"/>
  <c r="F38"/>
  <c r="F104"/>
  <c r="F111"/>
  <c r="F20"/>
  <c r="F32"/>
  <c r="F89"/>
  <c r="F77"/>
  <c r="F82"/>
  <c r="F18"/>
  <c r="F59"/>
  <c r="F16"/>
  <c r="F68"/>
  <c r="F92"/>
  <c r="F87"/>
  <c r="F67"/>
  <c r="F186"/>
  <c r="A186"/>
  <c r="F201"/>
  <c r="A201"/>
  <c r="F233"/>
  <c r="A233"/>
  <c r="F229"/>
  <c r="A229"/>
  <c r="F219"/>
  <c r="A219"/>
  <c r="F227"/>
  <c r="A227"/>
  <c r="A127"/>
  <c r="F127"/>
  <c r="F177"/>
  <c r="A177"/>
  <c r="A249"/>
  <c r="F249"/>
  <c r="A118"/>
  <c r="F118"/>
  <c r="F155"/>
  <c r="A155"/>
  <c r="F119"/>
  <c r="A119"/>
  <c r="A169"/>
  <c r="F169"/>
  <c r="F158"/>
  <c r="A158"/>
  <c r="A200"/>
  <c r="F200"/>
  <c r="F255"/>
  <c r="A255"/>
  <c r="F132"/>
  <c r="A132"/>
  <c r="A232"/>
  <c r="F232"/>
  <c r="F136"/>
  <c r="A136"/>
  <c r="F236"/>
  <c r="A236"/>
  <c r="F126"/>
  <c r="A126"/>
  <c r="F202"/>
  <c r="A202"/>
  <c r="F190"/>
  <c r="A190"/>
  <c r="A248"/>
  <c r="F248"/>
  <c r="F164"/>
  <c r="A164"/>
  <c r="F237"/>
  <c r="A237"/>
  <c r="F173"/>
  <c r="A173"/>
  <c r="A172"/>
  <c r="F172"/>
  <c r="A204"/>
  <c r="F204"/>
  <c r="A211"/>
  <c r="F152"/>
  <c r="AB23" i="12"/>
  <c r="N271" l="1"/>
  <c r="C211" i="1"/>
  <c r="GM2" i="10"/>
  <c r="C209" i="1"/>
  <c r="J1" i="11" l="1"/>
  <c r="H88" i="1" l="1"/>
  <c r="BQ2" i="10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I2"/>
  <c r="AH2"/>
  <c r="AG2"/>
  <c r="AE2"/>
  <c r="AF2" s="1"/>
  <c r="AD2"/>
  <c r="AC2"/>
  <c r="AB2"/>
  <c r="AA2"/>
  <c r="V2"/>
  <c r="T2"/>
  <c r="S2"/>
  <c r="R2"/>
  <c r="Q2"/>
  <c r="P2"/>
  <c r="O2"/>
  <c r="N2"/>
  <c r="M2"/>
  <c r="L2"/>
  <c r="K2"/>
  <c r="D2"/>
  <c r="C2"/>
  <c r="A2"/>
  <c r="B3" i="14" s="1"/>
  <c r="J13" i="11"/>
  <c r="A13" s="1"/>
  <c r="A5"/>
  <c r="C89" i="1" l="1"/>
  <c r="CE2" i="10"/>
  <c r="CA2"/>
  <c r="BY2"/>
  <c r="CB2"/>
  <c r="CD2"/>
  <c r="BZ2"/>
  <c r="CC2"/>
  <c r="J21" i="11"/>
  <c r="A21" s="1"/>
  <c r="A8" i="10"/>
  <c r="B3" i="11"/>
  <c r="G46" s="1"/>
  <c r="U2" i="10"/>
  <c r="J29" i="11" l="1"/>
  <c r="A29" s="1"/>
  <c r="G22" i="3"/>
  <c r="F22"/>
  <c r="H22" s="1"/>
  <c r="J37" i="11" l="1"/>
  <c r="A37" s="1"/>
  <c r="F14" i="1"/>
  <c r="J47" i="11" l="1"/>
  <c r="A47" s="1"/>
  <c r="H184" i="1"/>
  <c r="K178"/>
  <c r="H178"/>
  <c r="H175"/>
  <c r="H174"/>
  <c r="K168"/>
  <c r="H168"/>
  <c r="H165"/>
  <c r="H164"/>
  <c r="K158"/>
  <c r="H158"/>
  <c r="H155"/>
  <c r="H154"/>
  <c r="K148"/>
  <c r="H148"/>
  <c r="H145"/>
  <c r="H144"/>
  <c r="K138"/>
  <c r="H138"/>
  <c r="H135"/>
  <c r="H134"/>
  <c r="K128"/>
  <c r="H128"/>
  <c r="H125"/>
  <c r="H124"/>
  <c r="K118"/>
  <c r="H118"/>
  <c r="H115"/>
  <c r="H114"/>
  <c r="K108"/>
  <c r="H108"/>
  <c r="H105"/>
  <c r="H104"/>
  <c r="K98"/>
  <c r="H98"/>
  <c r="H95"/>
  <c r="K88"/>
  <c r="CY2" i="10" l="1"/>
  <c r="CU2"/>
  <c r="CV2"/>
  <c r="CX2"/>
  <c r="CT2"/>
  <c r="CW2"/>
  <c r="CS2"/>
  <c r="DS2"/>
  <c r="DO2"/>
  <c r="DP2"/>
  <c r="DR2"/>
  <c r="DN2"/>
  <c r="DQ2"/>
  <c r="DM2"/>
  <c r="EM2"/>
  <c r="EI2"/>
  <c r="EK2"/>
  <c r="EL2"/>
  <c r="EH2"/>
  <c r="EG2"/>
  <c r="EJ2"/>
  <c r="FF2"/>
  <c r="FB2"/>
  <c r="FG2"/>
  <c r="FC2"/>
  <c r="FE2"/>
  <c r="FA2"/>
  <c r="FD2"/>
  <c r="CM2"/>
  <c r="CI2"/>
  <c r="CO2"/>
  <c r="CN2"/>
  <c r="CJ2"/>
  <c r="CL2"/>
  <c r="CK2"/>
  <c r="DG2"/>
  <c r="DC2"/>
  <c r="DI2"/>
  <c r="DH2"/>
  <c r="DD2"/>
  <c r="DF2"/>
  <c r="DE2"/>
  <c r="EA2"/>
  <c r="DW2"/>
  <c r="EC2"/>
  <c r="DX2"/>
  <c r="DZ2"/>
  <c r="DY2"/>
  <c r="EB2"/>
  <c r="EU2"/>
  <c r="EQ2"/>
  <c r="ET2"/>
  <c r="EW2"/>
  <c r="ES2"/>
  <c r="EV2"/>
  <c r="ER2"/>
  <c r="FQ2"/>
  <c r="FM2"/>
  <c r="FO2"/>
  <c r="FN2"/>
  <c r="FP2"/>
  <c r="FL2"/>
  <c r="FK2"/>
  <c r="J55" i="11"/>
  <c r="A55" s="1"/>
  <c r="J63"/>
  <c r="A63" s="1"/>
  <c r="K124" i="1"/>
  <c r="U33" i="8"/>
  <c r="K144" i="1"/>
  <c r="U35" i="8"/>
  <c r="K164" i="1"/>
  <c r="U37" i="8"/>
  <c r="K184" i="1"/>
  <c r="U39" i="8"/>
  <c r="I111" i="1"/>
  <c r="U32" i="8"/>
  <c r="I130" i="1"/>
  <c r="U34" i="8"/>
  <c r="I152" i="1"/>
  <c r="U36" i="8"/>
  <c r="K174" i="1"/>
  <c r="U38" i="8"/>
  <c r="K104" i="1"/>
  <c r="U31" i="8"/>
  <c r="I154" i="1"/>
  <c r="I138"/>
  <c r="I168"/>
  <c r="I172"/>
  <c r="I170"/>
  <c r="I174"/>
  <c r="I171"/>
  <c r="I169"/>
  <c r="I173"/>
  <c r="I158"/>
  <c r="I161"/>
  <c r="I162"/>
  <c r="I159"/>
  <c r="I163"/>
  <c r="I160"/>
  <c r="I164"/>
  <c r="I149"/>
  <c r="I153"/>
  <c r="I150"/>
  <c r="I151"/>
  <c r="I148"/>
  <c r="I139"/>
  <c r="I142"/>
  <c r="I144"/>
  <c r="I143"/>
  <c r="I135"/>
  <c r="I140"/>
  <c r="I141"/>
  <c r="I131"/>
  <c r="I134"/>
  <c r="I128"/>
  <c r="I132"/>
  <c r="I129"/>
  <c r="I133"/>
  <c r="I120"/>
  <c r="I124"/>
  <c r="I122"/>
  <c r="I118"/>
  <c r="I123"/>
  <c r="I119"/>
  <c r="I121"/>
  <c r="I104"/>
  <c r="I101"/>
  <c r="I112"/>
  <c r="I108"/>
  <c r="I107" s="1"/>
  <c r="I114"/>
  <c r="I109"/>
  <c r="I113"/>
  <c r="I110"/>
  <c r="I98"/>
  <c r="I95" s="1"/>
  <c r="I103"/>
  <c r="I99"/>
  <c r="I102"/>
  <c r="I100"/>
  <c r="I182"/>
  <c r="I183"/>
  <c r="I184"/>
  <c r="I178"/>
  <c r="I179"/>
  <c r="I180"/>
  <c r="I181"/>
  <c r="C184"/>
  <c r="C179"/>
  <c r="C180"/>
  <c r="C174"/>
  <c r="C169"/>
  <c r="C170"/>
  <c r="C164"/>
  <c r="C159"/>
  <c r="C160"/>
  <c r="C150"/>
  <c r="K154"/>
  <c r="C154"/>
  <c r="C149"/>
  <c r="C144"/>
  <c r="C139"/>
  <c r="C140"/>
  <c r="C130"/>
  <c r="K134"/>
  <c r="C134"/>
  <c r="C129"/>
  <c r="C124"/>
  <c r="C119"/>
  <c r="C120"/>
  <c r="C110"/>
  <c r="K114"/>
  <c r="C114"/>
  <c r="C109"/>
  <c r="C104"/>
  <c r="C99"/>
  <c r="C100"/>
  <c r="J206"/>
  <c r="J204"/>
  <c r="I177" l="1"/>
  <c r="I115"/>
  <c r="I157"/>
  <c r="I137"/>
  <c r="I167"/>
  <c r="J71" i="11"/>
  <c r="A71" s="1"/>
  <c r="I136" i="1"/>
  <c r="I117"/>
  <c r="I166"/>
  <c r="I165"/>
  <c r="I155"/>
  <c r="I156"/>
  <c r="I147"/>
  <c r="I146"/>
  <c r="I145"/>
  <c r="I125"/>
  <c r="I127"/>
  <c r="I126"/>
  <c r="I116"/>
  <c r="I105"/>
  <c r="I106"/>
  <c r="I96"/>
  <c r="I97"/>
  <c r="I176"/>
  <c r="I175"/>
  <c r="C183"/>
  <c r="D181"/>
  <c r="D182"/>
  <c r="D180"/>
  <c r="D171"/>
  <c r="D172"/>
  <c r="D170"/>
  <c r="C173"/>
  <c r="D162"/>
  <c r="D160"/>
  <c r="C163"/>
  <c r="D161"/>
  <c r="D152"/>
  <c r="D150"/>
  <c r="C153"/>
  <c r="D151"/>
  <c r="C143"/>
  <c r="D141"/>
  <c r="D142"/>
  <c r="D140"/>
  <c r="D132"/>
  <c r="D130"/>
  <c r="C133"/>
  <c r="D131"/>
  <c r="C123"/>
  <c r="D122"/>
  <c r="D120"/>
  <c r="D121"/>
  <c r="D112"/>
  <c r="D110"/>
  <c r="C113"/>
  <c r="D111"/>
  <c r="C103"/>
  <c r="D101"/>
  <c r="D102"/>
  <c r="D100"/>
  <c r="H58"/>
  <c r="H53"/>
  <c r="H52"/>
  <c r="J135" l="1"/>
  <c r="J115"/>
  <c r="J175"/>
  <c r="J165"/>
  <c r="J125"/>
  <c r="J145"/>
  <c r="J155"/>
  <c r="J79" i="11"/>
  <c r="A79" s="1"/>
  <c r="J105" i="1"/>
  <c r="J95"/>
  <c r="I52"/>
  <c r="R34" i="8"/>
  <c r="H85" i="1"/>
  <c r="H94"/>
  <c r="D76"/>
  <c r="H59"/>
  <c r="J58" s="1"/>
  <c r="F45"/>
  <c r="C45"/>
  <c r="H23"/>
  <c r="H24"/>
  <c r="H25"/>
  <c r="H22"/>
  <c r="H51"/>
  <c r="H29"/>
  <c r="I32" s="1"/>
  <c r="J18"/>
  <c r="J19"/>
  <c r="J20"/>
  <c r="J21"/>
  <c r="J17"/>
  <c r="J16"/>
  <c r="J4"/>
  <c r="J5"/>
  <c r="I23" l="1"/>
  <c r="F23" s="1"/>
  <c r="J76"/>
  <c r="F76" s="1"/>
  <c r="BR2" i="10"/>
  <c r="J77" i="1"/>
  <c r="BS2" i="10"/>
  <c r="I30" i="1"/>
  <c r="W2" i="10"/>
  <c r="X2"/>
  <c r="Y2"/>
  <c r="Z2"/>
  <c r="B52" i="1"/>
  <c r="AJ2" i="10"/>
  <c r="AP2"/>
  <c r="AL2"/>
  <c r="AK2"/>
  <c r="AN2"/>
  <c r="AM2"/>
  <c r="AO2"/>
  <c r="K94" i="1"/>
  <c r="U30" i="8"/>
  <c r="I94" i="1"/>
  <c r="C90"/>
  <c r="C94"/>
  <c r="I88"/>
  <c r="H55"/>
  <c r="F53"/>
  <c r="O32" i="8"/>
  <c r="R37"/>
  <c r="R31"/>
  <c r="R38"/>
  <c r="O39"/>
  <c r="R39"/>
  <c r="O36"/>
  <c r="R36"/>
  <c r="R35"/>
  <c r="R33"/>
  <c r="R32"/>
  <c r="O31"/>
  <c r="I93" i="1"/>
  <c r="I90"/>
  <c r="I91"/>
  <c r="I92"/>
  <c r="I89"/>
  <c r="J52"/>
  <c r="J51"/>
  <c r="H32"/>
  <c r="F32" s="1"/>
  <c r="I31"/>
  <c r="I22"/>
  <c r="J22" s="1"/>
  <c r="B53"/>
  <c r="B31"/>
  <c r="B30"/>
  <c r="H54" l="1"/>
  <c r="F22"/>
  <c r="I87"/>
  <c r="I86"/>
  <c r="I85"/>
  <c r="O33" i="8"/>
  <c r="O38"/>
  <c r="O37"/>
  <c r="O34"/>
  <c r="O35"/>
  <c r="H57" i="1"/>
  <c r="I55" s="1"/>
  <c r="J55" s="1"/>
  <c r="H56"/>
  <c r="B54"/>
  <c r="J29"/>
  <c r="B32"/>
  <c r="J85" l="1"/>
  <c r="F55"/>
  <c r="I54"/>
  <c r="F54" s="1"/>
  <c r="J54" l="1"/>
  <c r="F25" i="3" l="1"/>
  <c r="G25"/>
  <c r="H30" i="1"/>
  <c r="F31" s="1"/>
  <c r="H25" i="3" l="1"/>
  <c r="J3" i="1" l="1"/>
  <c r="B2" i="10"/>
  <c r="R30" i="8"/>
  <c r="O30"/>
  <c r="G12" i="11" l="1"/>
  <c r="G62"/>
  <c r="G28"/>
  <c r="G78"/>
  <c r="G86"/>
  <c r="G54"/>
  <c r="G20"/>
  <c r="G44"/>
  <c r="G36"/>
  <c r="G82"/>
  <c r="D80"/>
  <c r="G76"/>
  <c r="D77"/>
  <c r="G70"/>
  <c r="G66"/>
  <c r="D64"/>
  <c r="G60"/>
  <c r="D61"/>
  <c r="G50"/>
  <c r="D48"/>
  <c r="G42"/>
  <c r="D43"/>
  <c r="G32"/>
  <c r="D30"/>
  <c r="G26"/>
  <c r="D27"/>
  <c r="G16"/>
  <c r="D14"/>
  <c r="G10"/>
  <c r="D11"/>
  <c r="G85"/>
  <c r="D86"/>
  <c r="D79"/>
  <c r="G75"/>
  <c r="D73"/>
  <c r="G69"/>
  <c r="D70"/>
  <c r="D63"/>
  <c r="G59"/>
  <c r="D57"/>
  <c r="G53"/>
  <c r="D54"/>
  <c r="D47"/>
  <c r="G41"/>
  <c r="D39"/>
  <c r="G35"/>
  <c r="D36"/>
  <c r="D29"/>
  <c r="G25"/>
  <c r="D23"/>
  <c r="G19"/>
  <c r="D20"/>
  <c r="D13"/>
  <c r="G9"/>
  <c r="D7"/>
  <c r="D85"/>
  <c r="G74"/>
  <c r="G68"/>
  <c r="D56"/>
  <c r="D53"/>
  <c r="G40"/>
  <c r="G34"/>
  <c r="D22"/>
  <c r="D19"/>
  <c r="G8"/>
  <c r="D69"/>
  <c r="G52"/>
  <c r="D38"/>
  <c r="G24"/>
  <c r="D81"/>
  <c r="D78"/>
  <c r="G67"/>
  <c r="G61"/>
  <c r="D55"/>
  <c r="D49"/>
  <c r="D44"/>
  <c r="G33"/>
  <c r="G27"/>
  <c r="D21"/>
  <c r="D15"/>
  <c r="D12"/>
  <c r="G84"/>
  <c r="D72"/>
  <c r="G58"/>
  <c r="D35"/>
  <c r="G18"/>
  <c r="D6"/>
  <c r="D71"/>
  <c r="G43"/>
  <c r="G17"/>
  <c r="D65"/>
  <c r="D37"/>
  <c r="G11"/>
  <c r="G83"/>
  <c r="D62"/>
  <c r="D31"/>
  <c r="D5"/>
  <c r="G77"/>
  <c r="G51"/>
  <c r="D28"/>
  <c r="B56" i="1"/>
  <c r="K5" i="11" l="1"/>
  <c r="B57" i="1"/>
  <c r="B55"/>
  <c r="G6" i="3"/>
  <c r="G7"/>
  <c r="G8"/>
  <c r="G9"/>
  <c r="G10"/>
  <c r="G11"/>
  <c r="G12"/>
  <c r="G13"/>
  <c r="G14"/>
  <c r="G15"/>
  <c r="G16"/>
  <c r="G17"/>
  <c r="G18"/>
  <c r="G19"/>
  <c r="G20"/>
  <c r="G21"/>
  <c r="G23"/>
  <c r="G24"/>
  <c r="F6"/>
  <c r="F7"/>
  <c r="F8"/>
  <c r="F9"/>
  <c r="F10"/>
  <c r="F11"/>
  <c r="F12"/>
  <c r="F13"/>
  <c r="F14"/>
  <c r="F15"/>
  <c r="F16"/>
  <c r="F17"/>
  <c r="F18"/>
  <c r="F19"/>
  <c r="F20"/>
  <c r="F21"/>
  <c r="F23"/>
  <c r="F24"/>
  <c r="K37" i="11" l="1"/>
  <c r="K79"/>
  <c r="K21"/>
  <c r="K47"/>
  <c r="K63"/>
  <c r="K13"/>
  <c r="K55"/>
  <c r="K29"/>
  <c r="K71"/>
  <c r="H24" i="3"/>
  <c r="L55" i="11" l="1"/>
  <c r="A61" s="1"/>
  <c r="L71"/>
  <c r="A77" s="1"/>
  <c r="L29"/>
  <c r="A35" s="1"/>
  <c r="L47"/>
  <c r="A53" s="1"/>
  <c r="L21"/>
  <c r="A27" s="1"/>
  <c r="L79"/>
  <c r="A85" s="1"/>
  <c r="L63"/>
  <c r="A69" s="1"/>
  <c r="L37"/>
  <c r="A43" s="1"/>
  <c r="L13"/>
  <c r="A19" s="1"/>
  <c r="L5"/>
  <c r="A11" s="1"/>
  <c r="C93" i="1"/>
  <c r="D91"/>
  <c r="D90"/>
  <c r="D92"/>
  <c r="H7" i="3"/>
  <c r="H8"/>
  <c r="H9"/>
  <c r="H10"/>
  <c r="H11"/>
  <c r="H12"/>
  <c r="H13"/>
  <c r="H14"/>
  <c r="H15"/>
  <c r="H16"/>
  <c r="H17"/>
  <c r="H18"/>
  <c r="H19"/>
  <c r="H20"/>
  <c r="H21"/>
  <c r="H23"/>
  <c r="H6"/>
  <c r="F7" i="1" l="1"/>
  <c r="J213"/>
</calcChain>
</file>

<file path=xl/sharedStrings.xml><?xml version="1.0" encoding="utf-8"?>
<sst xmlns="http://schemas.openxmlformats.org/spreadsheetml/2006/main" count="1040" uniqueCount="570">
  <si>
    <t>編成</t>
    <rPh sb="0" eb="2">
      <t>ヘンセイ</t>
    </rPh>
    <phoneticPr fontId="1"/>
  </si>
  <si>
    <t>小編成</t>
    <rPh sb="0" eb="3">
      <t>ショウヘンセイ</t>
    </rPh>
    <phoneticPr fontId="1"/>
  </si>
  <si>
    <t>中編成</t>
    <rPh sb="0" eb="1">
      <t>チュウ</t>
    </rPh>
    <rPh sb="1" eb="3">
      <t>ヘンセイ</t>
    </rPh>
    <phoneticPr fontId="1"/>
  </si>
  <si>
    <t>大編成</t>
    <rPh sb="0" eb="3">
      <t>ダイヘンセイ</t>
    </rPh>
    <phoneticPr fontId="1"/>
  </si>
  <si>
    <t>出場団体名</t>
    <rPh sb="0" eb="2">
      <t>シュツジョウ</t>
    </rPh>
    <rPh sb="2" eb="4">
      <t>ダンタイ</t>
    </rPh>
    <rPh sb="4" eb="5">
      <t>メイ</t>
    </rPh>
    <phoneticPr fontId="1"/>
  </si>
  <si>
    <t>関東大会 構成</t>
    <rPh sb="0" eb="2">
      <t>カントウ</t>
    </rPh>
    <rPh sb="2" eb="4">
      <t>タイカイ</t>
    </rPh>
    <rPh sb="5" eb="7">
      <t>コウセイ</t>
    </rPh>
    <phoneticPr fontId="1"/>
  </si>
  <si>
    <t>関東大会 編成</t>
    <rPh sb="0" eb="2">
      <t>カントウ</t>
    </rPh>
    <rPh sb="2" eb="4">
      <t>タイカイ</t>
    </rPh>
    <rPh sb="5" eb="7">
      <t>ヘンセイ</t>
    </rPh>
    <phoneticPr fontId="1"/>
  </si>
  <si>
    <t>引率者上限</t>
    <rPh sb="0" eb="3">
      <t>インソツシャ</t>
    </rPh>
    <rPh sb="3" eb="5">
      <t>ジョウゲン</t>
    </rPh>
    <phoneticPr fontId="1"/>
  </si>
  <si>
    <t>補助スタッフ上限</t>
    <rPh sb="0" eb="2">
      <t>ホジョ</t>
    </rPh>
    <rPh sb="6" eb="8">
      <t>ジョウゲン</t>
    </rPh>
    <phoneticPr fontId="1"/>
  </si>
  <si>
    <t>付添合計</t>
    <rPh sb="0" eb="2">
      <t>ツキソイ</t>
    </rPh>
    <rPh sb="2" eb="4">
      <t>ゴウケイ</t>
    </rPh>
    <phoneticPr fontId="1"/>
  </si>
  <si>
    <t>団体名フリガナ</t>
    <rPh sb="0" eb="2">
      <t>ダンタイ</t>
    </rPh>
    <rPh sb="2" eb="3">
      <t>メイ</t>
    </rPh>
    <phoneticPr fontId="1"/>
  </si>
  <si>
    <t>TEL</t>
    <phoneticPr fontId="1"/>
  </si>
  <si>
    <t>FAX</t>
    <phoneticPr fontId="1"/>
  </si>
  <si>
    <t>部門</t>
    <rPh sb="0" eb="2">
      <t>ブモン</t>
    </rPh>
    <phoneticPr fontId="1"/>
  </si>
  <si>
    <t>―</t>
    <phoneticPr fontId="1"/>
  </si>
  <si>
    <t>補助スタッフ上限</t>
    <rPh sb="0" eb="2">
      <t>ホジョ</t>
    </rPh>
    <rPh sb="6" eb="8">
      <t>ジョウゲン</t>
    </rPh>
    <phoneticPr fontId="1"/>
  </si>
  <si>
    <t>【登録引率者&amp;補助スタッフ数】</t>
    <rPh sb="1" eb="3">
      <t>トウロク</t>
    </rPh>
    <rPh sb="3" eb="6">
      <t>インソツシャ</t>
    </rPh>
    <rPh sb="7" eb="9">
      <t>ホジョ</t>
    </rPh>
    <rPh sb="13" eb="14">
      <t>スウ</t>
    </rPh>
    <phoneticPr fontId="1"/>
  </si>
  <si>
    <t>理由</t>
    <rPh sb="0" eb="2">
      <t>リユウ</t>
    </rPh>
    <phoneticPr fontId="1"/>
  </si>
  <si>
    <t>【出場団体一覧】</t>
    <rPh sb="1" eb="3">
      <t>シュツジョウ</t>
    </rPh>
    <rPh sb="3" eb="5">
      <t>ダンタイ</t>
    </rPh>
    <rPh sb="5" eb="7">
      <t>イチラン</t>
    </rPh>
    <phoneticPr fontId="1"/>
  </si>
  <si>
    <t>使用許諾の必要が無い</t>
  </si>
  <si>
    <t>市販の楽譜を利用（証明するものを添付）</t>
  </si>
  <si>
    <t>無料</t>
  </si>
  <si>
    <t>編曲使用許諾の必要がある</t>
  </si>
  <si>
    <t>自作曲</t>
  </si>
  <si>
    <t>有料（領収証添付）</t>
  </si>
  <si>
    <t>※リストから選択して下さい</t>
  </si>
  <si>
    <t>著作権消滅</t>
  </si>
  <si>
    <t>まだ取れていない（取得予定日を記入）</t>
    <rPh sb="2" eb="3">
      <t>ト</t>
    </rPh>
    <rPh sb="9" eb="11">
      <t>シュトク</t>
    </rPh>
    <rPh sb="11" eb="14">
      <t>ヨテイビ</t>
    </rPh>
    <rPh sb="15" eb="17">
      <t>キニュウ</t>
    </rPh>
    <phoneticPr fontId="2"/>
  </si>
  <si>
    <t>音楽著作権使用許諾の有無</t>
    <phoneticPr fontId="1"/>
  </si>
  <si>
    <t>確認書の有無</t>
    <phoneticPr fontId="1"/>
  </si>
  <si>
    <t>使用料</t>
    <phoneticPr fontId="1"/>
  </si>
  <si>
    <r>
      <rPr>
        <sz val="11"/>
        <color theme="1"/>
        <rFont val="ＭＳ Ｐゴシック"/>
        <family val="3"/>
        <charset val="128"/>
      </rPr>
      <t>団体調査</t>
    </r>
    <rPh sb="0" eb="2">
      <t>ダンタイ</t>
    </rPh>
    <rPh sb="2" eb="4">
      <t>チョウサ</t>
    </rPh>
    <phoneticPr fontId="1"/>
  </si>
  <si>
    <r>
      <rPr>
        <sz val="11"/>
        <color theme="1"/>
        <rFont val="ＭＳ Ｐゴシック"/>
        <family val="3"/>
        <charset val="128"/>
      </rPr>
      <t>団体名フリガナ</t>
    </r>
    <rPh sb="0" eb="2">
      <t>ダンタイ</t>
    </rPh>
    <rPh sb="2" eb="3">
      <t>メイ</t>
    </rPh>
    <phoneticPr fontId="1"/>
  </si>
  <si>
    <r>
      <rPr>
        <sz val="11"/>
        <color theme="1"/>
        <rFont val="ＭＳ Ｐゴシック"/>
        <family val="3"/>
        <charset val="128"/>
      </rPr>
      <t>代表者</t>
    </r>
    <rPh sb="0" eb="3">
      <t>ダイヒョウシャ</t>
    </rPh>
    <phoneticPr fontId="1"/>
  </si>
  <si>
    <r>
      <rPr>
        <sz val="11"/>
        <color theme="1"/>
        <rFont val="ＭＳ Ｐゴシック"/>
        <family val="3"/>
        <charset val="128"/>
      </rPr>
      <t>役職</t>
    </r>
    <rPh sb="0" eb="2">
      <t>ヤクショク</t>
    </rPh>
    <phoneticPr fontId="1"/>
  </si>
  <si>
    <r>
      <rPr>
        <sz val="11"/>
        <color theme="1"/>
        <rFont val="ＭＳ Ｐゴシック"/>
        <family val="3"/>
        <charset val="128"/>
      </rPr>
      <t>氏名</t>
    </r>
    <phoneticPr fontId="1"/>
  </si>
  <si>
    <r>
      <rPr>
        <sz val="11"/>
        <color theme="1"/>
        <rFont val="ＭＳ Ｐゴシック"/>
        <family val="3"/>
        <charset val="128"/>
      </rPr>
      <t>団体構成</t>
    </r>
    <rPh sb="0" eb="2">
      <t>ダンタイ</t>
    </rPh>
    <rPh sb="2" eb="4">
      <t>コウセイ</t>
    </rPh>
    <phoneticPr fontId="1"/>
  </si>
  <si>
    <r>
      <rPr>
        <sz val="11"/>
        <color theme="1"/>
        <rFont val="ＭＳ Ｐゴシック"/>
        <family val="3"/>
        <charset val="128"/>
      </rPr>
      <t>構成メンバー数</t>
    </r>
    <rPh sb="0" eb="2">
      <t>コウセイ</t>
    </rPh>
    <phoneticPr fontId="1"/>
  </si>
  <si>
    <r>
      <rPr>
        <sz val="11"/>
        <color theme="1"/>
        <rFont val="ＭＳ Ｐゴシック"/>
        <family val="3"/>
        <charset val="128"/>
      </rPr>
      <t>記録撮影者</t>
    </r>
    <rPh sb="0" eb="2">
      <t>キロク</t>
    </rPh>
    <rPh sb="2" eb="5">
      <t>サツエイシャ</t>
    </rPh>
    <phoneticPr fontId="1"/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</si>
  <si>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1</t>
    </r>
    <phoneticPr fontId="1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</si>
  <si>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Franklin Gothic Book"/>
        <family val="2"/>
      </rPr>
      <t>2</t>
    </r>
    <r>
      <rPr>
        <sz val="11"/>
        <color theme="1"/>
        <rFont val="ＭＳ Ｐゴシック"/>
        <family val="3"/>
        <charset val="128"/>
      </rPr>
      <t>名以内）</t>
    </r>
    <rPh sb="2" eb="3">
      <t>メイ</t>
    </rPh>
    <rPh sb="3" eb="5">
      <t>イナイ</t>
    </rPh>
    <phoneticPr fontId="1"/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</si>
  <si>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2</t>
    </r>
    <phoneticPr fontId="1"/>
  </si>
  <si>
    <r>
      <rPr>
        <sz val="11"/>
        <color theme="1"/>
        <rFont val="ＭＳ Ｐゴシック"/>
        <family val="3"/>
        <charset val="128"/>
      </rPr>
      <t>プロップ使用</t>
    </r>
    <rPh sb="4" eb="6">
      <t>シヨウ</t>
    </rPh>
    <phoneticPr fontId="1"/>
  </si>
  <si>
    <r>
      <rPr>
        <sz val="11"/>
        <color theme="1"/>
        <rFont val="ＭＳ Ｐゴシック"/>
        <family val="3"/>
        <charset val="128"/>
      </rPr>
      <t>書類送付先</t>
    </r>
    <rPh sb="0" eb="2">
      <t>ショルイ</t>
    </rPh>
    <rPh sb="2" eb="4">
      <t>ソウフ</t>
    </rPh>
    <rPh sb="4" eb="5">
      <t>サキ</t>
    </rPh>
    <phoneticPr fontId="1"/>
  </si>
  <si>
    <r>
      <rPr>
        <sz val="11"/>
        <color theme="1"/>
        <rFont val="ＭＳ Ｐゴシック"/>
        <family val="3"/>
        <charset val="128"/>
      </rPr>
      <t>担当者名</t>
    </r>
    <rPh sb="0" eb="3">
      <t>タントウシャ</t>
    </rPh>
    <rPh sb="3" eb="4">
      <t>メイ</t>
    </rPh>
    <phoneticPr fontId="1"/>
  </si>
  <si>
    <r>
      <rPr>
        <sz val="11"/>
        <color theme="1"/>
        <rFont val="ＭＳ Ｐゴシック"/>
        <family val="3"/>
        <charset val="128"/>
      </rPr>
      <t>担当者名フリガナ</t>
    </r>
    <rPh sb="0" eb="3">
      <t>タントウシャ</t>
    </rPh>
    <rPh sb="3" eb="4">
      <t>メイ</t>
    </rPh>
    <phoneticPr fontId="1"/>
  </si>
  <si>
    <r>
      <rPr>
        <sz val="11"/>
        <color theme="1"/>
        <rFont val="ＭＳ Ｐゴシック"/>
        <family val="3"/>
        <charset val="128"/>
      </rPr>
      <t>送付先〒</t>
    </r>
    <rPh sb="0" eb="2">
      <t>ソウフ</t>
    </rPh>
    <rPh sb="2" eb="3">
      <t>サキ</t>
    </rPh>
    <phoneticPr fontId="1"/>
  </si>
  <si>
    <r>
      <rPr>
        <sz val="11"/>
        <color theme="1"/>
        <rFont val="ＭＳ Ｐゴシック"/>
        <family val="3"/>
        <charset val="128"/>
      </rPr>
      <t>送付先住所</t>
    </r>
    <rPh sb="0" eb="2">
      <t>ソウフ</t>
    </rPh>
    <rPh sb="2" eb="3">
      <t>サキ</t>
    </rPh>
    <rPh sb="3" eb="5">
      <t>ジュウショ</t>
    </rPh>
    <phoneticPr fontId="1"/>
  </si>
  <si>
    <r>
      <rPr>
        <sz val="11"/>
        <color theme="1"/>
        <rFont val="ＭＳ Ｐゴシック"/>
        <family val="3"/>
        <charset val="128"/>
      </rPr>
      <t>送付先宛名</t>
    </r>
    <rPh sb="0" eb="2">
      <t>ソウフ</t>
    </rPh>
    <rPh sb="2" eb="3">
      <t>サキ</t>
    </rPh>
    <rPh sb="3" eb="5">
      <t>アテナ</t>
    </rPh>
    <phoneticPr fontId="1"/>
  </si>
  <si>
    <r>
      <rPr>
        <sz val="11"/>
        <color theme="1"/>
        <rFont val="ＭＳ Ｐゴシック"/>
        <family val="3"/>
        <charset val="128"/>
      </rPr>
      <t>携帯電話</t>
    </r>
    <rPh sb="0" eb="2">
      <t>ケイタイ</t>
    </rPh>
    <rPh sb="2" eb="4">
      <t>デンワ</t>
    </rPh>
    <phoneticPr fontId="1"/>
  </si>
  <si>
    <r>
      <rPr>
        <sz val="11"/>
        <color theme="1"/>
        <rFont val="ＭＳ Ｐゴシック"/>
        <family val="3"/>
        <charset val="128"/>
      </rPr>
      <t>大会当日緊急連絡先</t>
    </r>
    <phoneticPr fontId="1"/>
  </si>
  <si>
    <r>
      <rPr>
        <sz val="11"/>
        <color theme="1"/>
        <rFont val="ＭＳ Ｐゴシック"/>
        <family val="3"/>
        <charset val="128"/>
      </rPr>
      <t>（出演者以外引率者）</t>
    </r>
    <phoneticPr fontId="1"/>
  </si>
  <si>
    <r>
      <rPr>
        <sz val="11"/>
        <color theme="1"/>
        <rFont val="ＭＳ Ｐゴシック"/>
        <family val="3"/>
        <charset val="128"/>
      </rPr>
      <t>駐車場利用台数</t>
    </r>
    <rPh sb="0" eb="2">
      <t>チュウシャ</t>
    </rPh>
    <rPh sb="2" eb="3">
      <t>ジョウ</t>
    </rPh>
    <rPh sb="3" eb="5">
      <t>リヨウ</t>
    </rPh>
    <rPh sb="5" eb="7">
      <t>ダイスウ</t>
    </rPh>
    <phoneticPr fontId="1"/>
  </si>
  <si>
    <r>
      <t>2t</t>
    </r>
    <r>
      <rPr>
        <sz val="11"/>
        <color theme="1"/>
        <rFont val="ＭＳ Ｐゴシック"/>
        <family val="3"/>
        <charset val="128"/>
      </rPr>
      <t>トラック</t>
    </r>
  </si>
  <si>
    <r>
      <t>2t</t>
    </r>
    <r>
      <rPr>
        <sz val="11"/>
        <color theme="1"/>
        <rFont val="ＭＳ Ｐゴシック"/>
        <family val="3"/>
        <charset val="128"/>
      </rPr>
      <t>ロングトラック</t>
    </r>
  </si>
  <si>
    <r>
      <t>4t</t>
    </r>
    <r>
      <rPr>
        <sz val="11"/>
        <color theme="1"/>
        <rFont val="ＭＳ Ｐゴシック"/>
        <family val="3"/>
        <charset val="128"/>
      </rPr>
      <t>トラック</t>
    </r>
  </si>
  <si>
    <r>
      <t>4t</t>
    </r>
    <r>
      <rPr>
        <sz val="11"/>
        <color theme="1"/>
        <rFont val="ＭＳ Ｐゴシック"/>
        <family val="3"/>
        <charset val="128"/>
      </rPr>
      <t>ロングトラック</t>
    </r>
  </si>
  <si>
    <r>
      <rPr>
        <sz val="11"/>
        <color theme="1"/>
        <rFont val="ＭＳ Ｐゴシック"/>
        <family val="3"/>
        <charset val="128"/>
      </rPr>
      <t>その他</t>
    </r>
    <phoneticPr fontId="1"/>
  </si>
  <si>
    <r>
      <rPr>
        <sz val="11"/>
        <color theme="1"/>
        <rFont val="ＭＳ Ｐゴシック"/>
        <family val="3"/>
        <charset val="128"/>
      </rPr>
      <t>中型バス（長さ</t>
    </r>
    <r>
      <rPr>
        <sz val="11"/>
        <color theme="1"/>
        <rFont val="Franklin Gothic Book"/>
        <family val="2"/>
      </rPr>
      <t>7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Franklin Gothic Book"/>
        <family val="2"/>
      </rPr>
      <t>9m</t>
    </r>
    <r>
      <rPr>
        <sz val="11"/>
        <color theme="1"/>
        <rFont val="ＭＳ Ｐゴシック"/>
        <family val="3"/>
        <charset val="128"/>
      </rPr>
      <t>）</t>
    </r>
  </si>
  <si>
    <r>
      <rPr>
        <sz val="11"/>
        <color theme="1"/>
        <rFont val="ＭＳ Ｐゴシック"/>
        <family val="3"/>
        <charset val="128"/>
      </rPr>
      <t>大型バス（長さ</t>
    </r>
    <r>
      <rPr>
        <sz val="11"/>
        <color theme="1"/>
        <rFont val="Franklin Gothic Book"/>
        <family val="2"/>
      </rPr>
      <t>9m</t>
    </r>
    <r>
      <rPr>
        <sz val="11"/>
        <color theme="1"/>
        <rFont val="ＭＳ Ｐゴシック"/>
        <family val="3"/>
        <charset val="128"/>
      </rPr>
      <t>以上）</t>
    </r>
  </si>
  <si>
    <r>
      <rPr>
        <sz val="11"/>
        <color theme="1"/>
        <rFont val="ＭＳ Ｐゴシック"/>
        <family val="3"/>
        <charset val="128"/>
      </rPr>
      <t>プログラム掲載項目</t>
    </r>
    <rPh sb="5" eb="7">
      <t>ケイサイ</t>
    </rPh>
    <rPh sb="7" eb="9">
      <t>コウモク</t>
    </rPh>
    <phoneticPr fontId="1"/>
  </si>
  <si>
    <r>
      <rPr>
        <sz val="11"/>
        <color theme="1"/>
        <rFont val="ＭＳ Ｐゴシック"/>
        <family val="3"/>
        <charset val="128"/>
      </rPr>
      <t>演目〈テーマ〉</t>
    </r>
    <rPh sb="0" eb="2">
      <t>エンモク</t>
    </rPh>
    <phoneticPr fontId="1"/>
  </si>
  <si>
    <r>
      <rPr>
        <sz val="11"/>
        <color theme="1"/>
        <rFont val="ＭＳ Ｐゴシック"/>
        <family val="3"/>
        <charset val="128"/>
      </rPr>
      <t>演目〈テーマ〉フリガナ</t>
    </r>
    <rPh sb="0" eb="2">
      <t>エンモク</t>
    </rPh>
    <phoneticPr fontId="1"/>
  </si>
  <si>
    <r>
      <rPr>
        <sz val="11"/>
        <color theme="1"/>
        <rFont val="ＭＳ Ｐゴシック"/>
        <family val="3"/>
        <charset val="128"/>
      </rPr>
      <t>役職</t>
    </r>
    <rPh sb="0" eb="2">
      <t>ヤクショク</t>
    </rPh>
    <phoneticPr fontId="1"/>
  </si>
  <si>
    <r>
      <rPr>
        <sz val="11"/>
        <color theme="1"/>
        <rFont val="ＭＳ Ｐゴシック"/>
        <family val="3"/>
        <charset val="128"/>
      </rPr>
      <t>氏名</t>
    </r>
    <rPh sb="0" eb="2">
      <t>シメイ</t>
    </rPh>
    <phoneticPr fontId="1"/>
  </si>
  <si>
    <r>
      <rPr>
        <sz val="9"/>
        <color theme="1"/>
        <rFont val="ＭＳ Ｐゴシック"/>
        <family val="3"/>
        <charset val="128"/>
      </rPr>
      <t>所属長・理事長・学校長・顧問・指導者・指揮者・ドラムメジャー・部長</t>
    </r>
    <r>
      <rPr>
        <sz val="9"/>
        <color theme="1"/>
        <rFont val="Franklin Gothic Book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など</t>
    </r>
    <phoneticPr fontId="1"/>
  </si>
  <si>
    <r>
      <rPr>
        <sz val="11"/>
        <color theme="1"/>
        <rFont val="ＭＳ Ｐゴシック"/>
        <family val="3"/>
        <charset val="128"/>
      </rPr>
      <t>使用楽曲名</t>
    </r>
    <rPh sb="0" eb="2">
      <t>シヨウ</t>
    </rPh>
    <rPh sb="2" eb="4">
      <t>ガッキョク</t>
    </rPh>
    <rPh sb="4" eb="5">
      <t>メイ</t>
    </rPh>
    <phoneticPr fontId="1"/>
  </si>
  <si>
    <t>その他の連絡先</t>
  </si>
  <si>
    <t>連絡先</t>
    <rPh sb="0" eb="3">
      <t>レンラクサキ</t>
    </rPh>
    <phoneticPr fontId="1"/>
  </si>
  <si>
    <t>口頭で確認（下欄に入力）</t>
    <rPh sb="6" eb="7">
      <t>シタ</t>
    </rPh>
    <phoneticPr fontId="1"/>
  </si>
  <si>
    <t>その他（下欄に入力）</t>
    <rPh sb="4" eb="5">
      <t>シタ</t>
    </rPh>
    <phoneticPr fontId="1"/>
  </si>
  <si>
    <r>
      <t>1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</si>
  <si>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t>プログラム校正責任者</t>
    <rPh sb="5" eb="7">
      <t>コウセイ</t>
    </rPh>
    <rPh sb="7" eb="10">
      <t>セキニンシャ</t>
    </rPh>
    <phoneticPr fontId="1"/>
  </si>
  <si>
    <t>音楽著作権使用許諾
　　　　　に関する確認</t>
    <rPh sb="0" eb="2">
      <t>オンガク</t>
    </rPh>
    <rPh sb="2" eb="5">
      <t>チョサクケン</t>
    </rPh>
    <rPh sb="5" eb="7">
      <t>シヨウ</t>
    </rPh>
    <rPh sb="7" eb="9">
      <t>キョダク</t>
    </rPh>
    <rPh sb="16" eb="17">
      <t>カン</t>
    </rPh>
    <rPh sb="19" eb="21">
      <t>カクニン</t>
    </rPh>
    <phoneticPr fontId="1"/>
  </si>
  <si>
    <r>
      <t>2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</si>
  <si>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3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</si>
  <si>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4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</si>
  <si>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5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</si>
  <si>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6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</si>
  <si>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7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</si>
  <si>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8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</si>
  <si>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9</t>
    </r>
    <r>
      <rPr>
        <sz val="11"/>
        <color theme="1"/>
        <rFont val="ＭＳ Ｐゴシック"/>
        <family val="3"/>
        <charset val="128"/>
      </rPr>
      <t>曲目</t>
    </r>
    <rPh sb="1" eb="2">
      <t>キョク</t>
    </rPh>
    <rPh sb="2" eb="3">
      <t>メ</t>
    </rPh>
    <phoneticPr fontId="1"/>
  </si>
  <si>
    <r>
      <t>10</t>
    </r>
    <r>
      <rPr>
        <sz val="11"/>
        <color theme="1"/>
        <rFont val="ＭＳ Ｐゴシック"/>
        <family val="3"/>
        <charset val="128"/>
      </rPr>
      <t>曲目</t>
    </r>
    <rPh sb="2" eb="3">
      <t>キョク</t>
    </rPh>
    <rPh sb="3" eb="4">
      <t>メ</t>
    </rPh>
    <phoneticPr fontId="1"/>
  </si>
  <si>
    <t>データ【JPEG】＋プリントアウト</t>
  </si>
  <si>
    <t>写真</t>
    <rPh sb="0" eb="2">
      <t>シャシン</t>
    </rPh>
    <phoneticPr fontId="1"/>
  </si>
  <si>
    <r>
      <rPr>
        <sz val="11"/>
        <color rgb="FF002060"/>
        <rFont val="ＭＳ Ｐゴシック"/>
        <family val="3"/>
        <charset val="128"/>
      </rPr>
      <t>・集合写真もしくは演技写真をご提出下さい｡</t>
    </r>
  </si>
  <si>
    <r>
      <rPr>
        <sz val="11"/>
        <color rgb="FF002060"/>
        <rFont val="ＭＳ Ｐゴシック"/>
        <family val="3"/>
        <charset val="128"/>
      </rPr>
      <t>　提出後の写真の差し替えは出来ません。</t>
    </r>
  </si>
  <si>
    <r>
      <rPr>
        <sz val="11"/>
        <color rgb="FF002060"/>
        <rFont val="ＭＳ Ｐゴシック"/>
        <family val="3"/>
        <charset val="128"/>
      </rPr>
      <t>・個人の特定できる写真を使用する場合は、その個人にプログラムへの</t>
    </r>
  </si>
  <si>
    <r>
      <rPr>
        <sz val="11"/>
        <color rgb="FF002060"/>
        <rFont val="ＭＳ Ｐゴシック"/>
        <family val="3"/>
        <charset val="128"/>
      </rPr>
      <t>　写真掲載の承諾を得た上でご提出をお願いします｡</t>
    </r>
  </si>
  <si>
    <r>
      <rPr>
        <sz val="11"/>
        <color rgb="FF002060"/>
        <rFont val="ＭＳ Ｐゴシック"/>
        <family val="3"/>
        <charset val="128"/>
      </rPr>
      <t>・掲載する写真は１点です。複数枚のご提出は間違いの基になります。</t>
    </r>
  </si>
  <si>
    <t>・お預かりいたしました写真（データ・プリントアウト・原本）の返却は</t>
    <phoneticPr fontId="1"/>
  </si>
  <si>
    <t>　いたしません。</t>
    <phoneticPr fontId="1"/>
  </si>
  <si>
    <t>使用の有無</t>
    <rPh sb="0" eb="2">
      <t>シヨウ</t>
    </rPh>
    <rPh sb="3" eb="5">
      <t>ウム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</si>
  <si>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</si>
  <si>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</si>
  <si>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判定</t>
    <rPh sb="0" eb="2">
      <t>ハンテイ</t>
    </rPh>
    <phoneticPr fontId="1"/>
  </si>
  <si>
    <r>
      <rPr>
        <b/>
        <sz val="11"/>
        <color rgb="FFFF0000"/>
        <rFont val="ＭＳ Ｐゴシック"/>
        <family val="3"/>
        <charset val="128"/>
      </rPr>
      <t>（半角英数字で入力）（ハイフン不要）</t>
    </r>
    <rPh sb="1" eb="3">
      <t>ハンカク</t>
    </rPh>
    <rPh sb="3" eb="6">
      <t>エイスウジ</t>
    </rPh>
    <rPh sb="7" eb="9">
      <t>ニュウリョク</t>
    </rPh>
    <rPh sb="15" eb="17">
      <t>フヨウ</t>
    </rPh>
    <phoneticPr fontId="1"/>
  </si>
  <si>
    <t>生写真</t>
    <rPh sb="0" eb="1">
      <t>ナマ</t>
    </rPh>
    <rPh sb="1" eb="3">
      <t>ジャシン</t>
    </rPh>
    <phoneticPr fontId="1"/>
  </si>
  <si>
    <t>生写真の場合　</t>
    <rPh sb="0" eb="1">
      <t>ナマ</t>
    </rPh>
    <rPh sb="1" eb="3">
      <t>ジャシン</t>
    </rPh>
    <phoneticPr fontId="1"/>
  </si>
  <si>
    <t>団体コメント</t>
    <rPh sb="0" eb="2">
      <t>ダンタイ</t>
    </rPh>
    <phoneticPr fontId="1"/>
  </si>
  <si>
    <t>（500字以内）</t>
    <rPh sb="4" eb="5">
      <t>ジ</t>
    </rPh>
    <rPh sb="5" eb="7">
      <t>イナイ</t>
    </rPh>
    <phoneticPr fontId="1"/>
  </si>
  <si>
    <t>改行する時は、
Alt＋Enter を押してください。</t>
    <rPh sb="0" eb="2">
      <t>カイギョウ</t>
    </rPh>
    <rPh sb="4" eb="5">
      <t>トキ</t>
    </rPh>
    <rPh sb="19" eb="20">
      <t>オ</t>
    </rPh>
    <phoneticPr fontId="1"/>
  </si>
  <si>
    <t>文字数</t>
    <rPh sb="0" eb="3">
      <t>モジスウ</t>
    </rPh>
    <phoneticPr fontId="1"/>
  </si>
  <si>
    <t>字</t>
    <rPh sb="0" eb="1">
      <t>ジ</t>
    </rPh>
    <phoneticPr fontId="1"/>
  </si>
  <si>
    <r>
      <rPr>
        <sz val="12"/>
        <rFont val="ＭＳ Ｐゴシック"/>
        <family val="3"/>
        <charset val="128"/>
      </rPr>
      <t>●</t>
    </r>
    <phoneticPr fontId="36"/>
  </si>
  <si>
    <r>
      <rPr>
        <sz val="12"/>
        <rFont val="ＭＳ Ｐゴシック"/>
        <family val="3"/>
        <charset val="128"/>
      </rPr>
      <t>実施要項をよく読み、間違いのないように入力してください。</t>
    </r>
    <rPh sb="0" eb="2">
      <t>ジッシ</t>
    </rPh>
    <rPh sb="2" eb="4">
      <t>ヨウコウ</t>
    </rPh>
    <rPh sb="7" eb="8">
      <t>ヨ</t>
    </rPh>
    <rPh sb="10" eb="12">
      <t>マチガ</t>
    </rPh>
    <rPh sb="19" eb="21">
      <t>ニュウリョク</t>
    </rPh>
    <phoneticPr fontId="36"/>
  </si>
  <si>
    <r>
      <rPr>
        <sz val="12"/>
        <rFont val="ＭＳ Ｐゴシック"/>
        <family val="3"/>
        <charset val="128"/>
      </rPr>
      <t>このデータは、</t>
    </r>
    <r>
      <rPr>
        <sz val="12"/>
        <color rgb="FFFF0000"/>
        <rFont val="Franklin Gothic Book"/>
        <family val="2"/>
      </rPr>
      <t>Microsoft Excel 2010</t>
    </r>
    <r>
      <rPr>
        <sz val="12"/>
        <rFont val="ＭＳ Ｐゴシック"/>
        <family val="3"/>
        <charset val="128"/>
      </rPr>
      <t>で作成されています。</t>
    </r>
    <rPh sb="28" eb="30">
      <t>サクセイ</t>
    </rPh>
    <phoneticPr fontId="36"/>
  </si>
  <si>
    <r>
      <rPr>
        <u/>
        <sz val="12"/>
        <rFont val="Franklin Gothic Book"/>
        <family val="2"/>
      </rPr>
      <t>Mac</t>
    </r>
    <r>
      <rPr>
        <u/>
        <sz val="12"/>
        <rFont val="ＭＳ Ｐゴシック"/>
        <family val="3"/>
        <charset val="128"/>
      </rPr>
      <t>や他のソフトを利用した場合</t>
    </r>
    <r>
      <rPr>
        <sz val="12"/>
        <rFont val="ＭＳ Ｐゴシック"/>
        <family val="3"/>
        <charset val="128"/>
      </rPr>
      <t>、予期せぬ結果になる可能性がございますのでご注意ください。</t>
    </r>
    <rPh sb="4" eb="5">
      <t>タ</t>
    </rPh>
    <rPh sb="10" eb="12">
      <t>リヨウ</t>
    </rPh>
    <rPh sb="14" eb="16">
      <t>バアイ</t>
    </rPh>
    <rPh sb="17" eb="19">
      <t>ヨキ</t>
    </rPh>
    <rPh sb="21" eb="23">
      <t>ケッカ</t>
    </rPh>
    <rPh sb="26" eb="29">
      <t>カノウセイ</t>
    </rPh>
    <rPh sb="38" eb="40">
      <t>チュウイ</t>
    </rPh>
    <phoneticPr fontId="36"/>
  </si>
  <si>
    <t>●</t>
    <phoneticPr fontId="36"/>
  </si>
  <si>
    <t>以下の手順に従い、ご提出ください。</t>
    <rPh sb="0" eb="2">
      <t>イカ</t>
    </rPh>
    <rPh sb="3" eb="5">
      <t>テジュン</t>
    </rPh>
    <rPh sb="6" eb="7">
      <t>シタガ</t>
    </rPh>
    <rPh sb="10" eb="12">
      <t>テイシュツ</t>
    </rPh>
    <phoneticPr fontId="36"/>
  </si>
  <si>
    <t>　★　参加申込書　提出手順</t>
    <rPh sb="3" eb="5">
      <t>サンカ</t>
    </rPh>
    <rPh sb="5" eb="8">
      <t>モウシコミショ</t>
    </rPh>
    <rPh sb="9" eb="11">
      <t>テイシュツ</t>
    </rPh>
    <rPh sb="11" eb="13">
      <t>テジュン</t>
    </rPh>
    <phoneticPr fontId="36"/>
  </si>
  <si>
    <t>.</t>
    <phoneticPr fontId="36"/>
  </si>
  <si>
    <t>このファイルを、任意の場所へ、団体名で保存してください。</t>
    <rPh sb="8" eb="10">
      <t>ニンイ</t>
    </rPh>
    <rPh sb="11" eb="13">
      <t>バショ</t>
    </rPh>
    <rPh sb="15" eb="17">
      <t>ダンタイ</t>
    </rPh>
    <rPh sb="17" eb="18">
      <t>メイ</t>
    </rPh>
    <rPh sb="19" eb="21">
      <t>ホゾン</t>
    </rPh>
    <phoneticPr fontId="36"/>
  </si>
  <si>
    <t>※　入力の際、各シートのセルの移動などの操作は、リンクが壊れる恐れがございますのでご注意ください。</t>
    <rPh sb="2" eb="4">
      <t>ニュウリョク</t>
    </rPh>
    <rPh sb="5" eb="6">
      <t>サイ</t>
    </rPh>
    <rPh sb="7" eb="8">
      <t>カク</t>
    </rPh>
    <rPh sb="15" eb="17">
      <t>イドウ</t>
    </rPh>
    <rPh sb="20" eb="22">
      <t>ソウサ</t>
    </rPh>
    <rPh sb="28" eb="29">
      <t>コワ</t>
    </rPh>
    <rPh sb="31" eb="32">
      <t>オソ</t>
    </rPh>
    <rPh sb="42" eb="44">
      <t>チュウイ</t>
    </rPh>
    <phoneticPr fontId="36"/>
  </si>
  <si>
    <r>
      <rPr>
        <b/>
        <sz val="12"/>
        <rFont val="ＭＳ Ｐゴシック"/>
        <family val="3"/>
        <charset val="128"/>
      </rPr>
      <t>『</t>
    </r>
    <r>
      <rPr>
        <b/>
        <sz val="12"/>
        <rFont val="Franklin Gothic Book"/>
        <family val="2"/>
      </rPr>
      <t>2</t>
    </r>
    <r>
      <rPr>
        <b/>
        <sz val="12"/>
        <rFont val="ＭＳ Ｐゴシック"/>
        <family val="3"/>
        <charset val="128"/>
      </rPr>
      <t>．団体調査シート』</t>
    </r>
    <r>
      <rPr>
        <sz val="12"/>
        <rFont val="ＭＳ Ｐゴシック"/>
        <family val="3"/>
        <charset val="128"/>
      </rPr>
      <t>シートに、必要事項を入力してください。</t>
    </r>
    <rPh sb="3" eb="5">
      <t>ダンタイ</t>
    </rPh>
    <rPh sb="5" eb="7">
      <t>チョウサ</t>
    </rPh>
    <rPh sb="16" eb="18">
      <t>ヒツヨウ</t>
    </rPh>
    <rPh sb="18" eb="20">
      <t>ジコウ</t>
    </rPh>
    <rPh sb="21" eb="23">
      <t>ニュウリョク</t>
    </rPh>
    <phoneticPr fontId="36"/>
  </si>
  <si>
    <t>※○印の付いた書類を提出してください。</t>
    <rPh sb="2" eb="3">
      <t>シルシ</t>
    </rPh>
    <rPh sb="4" eb="5">
      <t>ツ</t>
    </rPh>
    <rPh sb="7" eb="9">
      <t>ショルイ</t>
    </rPh>
    <rPh sb="10" eb="12">
      <t>テイシュツ</t>
    </rPh>
    <phoneticPr fontId="36"/>
  </si>
  <si>
    <t>必要書類</t>
    <rPh sb="0" eb="2">
      <t>ヒツヨウ</t>
    </rPh>
    <rPh sb="2" eb="4">
      <t>ショルイ</t>
    </rPh>
    <phoneticPr fontId="36"/>
  </si>
  <si>
    <r>
      <rPr>
        <sz val="10"/>
        <color indexed="8"/>
        <rFont val="ＭＳ Ｐゴシック"/>
        <family val="3"/>
        <charset val="128"/>
      </rPr>
      <t>備　考</t>
    </r>
    <rPh sb="0" eb="1">
      <t>ソナエ</t>
    </rPh>
    <rPh sb="2" eb="3">
      <t>コウ</t>
    </rPh>
    <phoneticPr fontId="36"/>
  </si>
  <si>
    <t>○</t>
    <phoneticPr fontId="36"/>
  </si>
  <si>
    <r>
      <rPr>
        <sz val="11"/>
        <rFont val="ＭＳ Ｐゴシック"/>
        <family val="3"/>
        <charset val="129"/>
      </rPr>
      <t>プログラム掲載用</t>
    </r>
    <r>
      <rPr>
        <sz val="11"/>
        <rFont val="Franklin Gothic Book"/>
        <family val="2"/>
      </rPr>
      <t xml:space="preserve"> </t>
    </r>
    <r>
      <rPr>
        <sz val="11"/>
        <rFont val="ＭＳ Ｐゴシック"/>
        <family val="3"/>
        <charset val="129"/>
      </rPr>
      <t>写真</t>
    </r>
    <rPh sb="5" eb="8">
      <t>ケイサイヨウ</t>
    </rPh>
    <rPh sb="9" eb="11">
      <t>シャシン</t>
    </rPh>
    <phoneticPr fontId="36"/>
  </si>
  <si>
    <r>
      <rPr>
        <sz val="11"/>
        <rFont val="ＭＳ Ｐゴシック"/>
        <family val="3"/>
        <charset val="129"/>
      </rPr>
      <t>演奏利用明細書</t>
    </r>
    <rPh sb="0" eb="2">
      <t>エンソウ</t>
    </rPh>
    <rPh sb="2" eb="4">
      <t>リヨウ</t>
    </rPh>
    <rPh sb="4" eb="7">
      <t>メイサイショ</t>
    </rPh>
    <phoneticPr fontId="36"/>
  </si>
  <si>
    <r>
      <t xml:space="preserve">
</t>
    </r>
    <r>
      <rPr>
        <sz val="11"/>
        <rFont val="ＭＳ Ｐゴシック"/>
        <family val="3"/>
        <charset val="129"/>
      </rPr>
      <t>備　考</t>
    </r>
    <rPh sb="1" eb="2">
      <t>ソナエ</t>
    </rPh>
    <rPh sb="3" eb="4">
      <t>コウ</t>
    </rPh>
    <phoneticPr fontId="36"/>
  </si>
  <si>
    <r>
      <rPr>
        <sz val="9"/>
        <rFont val="ＭＳ Ｐゴシック"/>
        <family val="3"/>
        <charset val="129"/>
      </rPr>
      <t>　　　　</t>
    </r>
    <r>
      <rPr>
        <sz val="8"/>
        <rFont val="ＭＳ Ｐゴシック"/>
        <family val="3"/>
        <charset val="128"/>
      </rPr>
      <t>（有料の場合のみ）</t>
    </r>
    <r>
      <rPr>
        <sz val="9"/>
        <rFont val="Franklin Gothic Book"/>
        <family val="2"/>
      </rPr>
      <t xml:space="preserve">
</t>
    </r>
    <r>
      <rPr>
        <sz val="9"/>
        <rFont val="ＭＳ Ｐゴシック"/>
        <family val="3"/>
        <charset val="129"/>
      </rPr>
      <t>許諾料領収書</t>
    </r>
    <r>
      <rPr>
        <sz val="9"/>
        <rFont val="ＭＳ Ｐゴシック"/>
        <family val="3"/>
        <charset val="128"/>
      </rPr>
      <t>のコピー</t>
    </r>
    <rPh sb="14" eb="16">
      <t>キョダク</t>
    </rPh>
    <rPh sb="16" eb="17">
      <t>リョウ</t>
    </rPh>
    <rPh sb="17" eb="20">
      <t>リョウシュウショ</t>
    </rPh>
    <phoneticPr fontId="36"/>
  </si>
  <si>
    <r>
      <t>1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</si>
  <si>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2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</si>
  <si>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3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</si>
  <si>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4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</si>
  <si>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5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</si>
  <si>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6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</si>
  <si>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7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</si>
  <si>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8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</si>
  <si>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9</t>
    </r>
    <r>
      <rPr>
        <sz val="11"/>
        <rFont val="ＭＳ Ｐゴシック"/>
        <family val="3"/>
        <charset val="129"/>
      </rPr>
      <t>曲目</t>
    </r>
    <rPh sb="1" eb="2">
      <t>キョク</t>
    </rPh>
    <rPh sb="2" eb="3">
      <t>メ</t>
    </rPh>
    <phoneticPr fontId="36"/>
  </si>
  <si>
    <r>
      <t>10</t>
    </r>
    <r>
      <rPr>
        <sz val="11"/>
        <rFont val="ＭＳ Ｐゴシック"/>
        <family val="3"/>
        <charset val="129"/>
      </rPr>
      <t>曲目</t>
    </r>
    <rPh sb="2" eb="3">
      <t>キョク</t>
    </rPh>
    <rPh sb="3" eb="4">
      <t>メ</t>
    </rPh>
    <phoneticPr fontId="36"/>
  </si>
  <si>
    <r>
      <t>参加申込書データ
　</t>
    </r>
    <r>
      <rPr>
        <b/>
        <sz val="9"/>
        <rFont val="ＭＳ Ｐゴシック"/>
        <family val="3"/>
        <charset val="128"/>
      </rPr>
      <t>（このexcelファイル）</t>
    </r>
    <rPh sb="0" eb="2">
      <t>サンカ</t>
    </rPh>
    <rPh sb="2" eb="5">
      <t>モウシコミショ</t>
    </rPh>
    <phoneticPr fontId="36"/>
  </si>
  <si>
    <t>メール添付</t>
    <rPh sb="3" eb="5">
      <t>テンプ</t>
    </rPh>
    <phoneticPr fontId="1"/>
  </si>
  <si>
    <t>もしくは</t>
    <phoneticPr fontId="1"/>
  </si>
  <si>
    <r>
      <rPr>
        <b/>
        <sz val="9"/>
        <rFont val="ＭＳ Ｐゴシック"/>
        <family val="3"/>
        <charset val="128"/>
      </rPr>
      <t>記録媒体（</t>
    </r>
    <r>
      <rPr>
        <b/>
        <sz val="9"/>
        <rFont val="Franklin Gothic Book"/>
        <family val="2"/>
      </rPr>
      <t>CD-R</t>
    </r>
    <r>
      <rPr>
        <b/>
        <sz val="9"/>
        <rFont val="ＭＳ Ｐゴシック"/>
        <family val="3"/>
        <charset val="128"/>
      </rPr>
      <t>等）にて郵送</t>
    </r>
    <phoneticPr fontId="1"/>
  </si>
  <si>
    <t>必ずプリントアウト（普通紙可）をし、プリントアウト裏面に団体名を必ずご記入し郵送。データはメール添付か記録媒体（CD-R等）にて郵送。</t>
    <rPh sb="38" eb="40">
      <t>ユウソウ</t>
    </rPh>
    <phoneticPr fontId="1"/>
  </si>
  <si>
    <r>
      <rPr>
        <b/>
        <sz val="11"/>
        <color indexed="10"/>
        <rFont val="ＭＳ Ｐゴシック"/>
        <family val="3"/>
        <charset val="128"/>
      </rPr>
      <t>データ【</t>
    </r>
    <r>
      <rPr>
        <b/>
        <sz val="11"/>
        <color indexed="10"/>
        <rFont val="Franklin Gothic Book"/>
        <family val="2"/>
      </rPr>
      <t>JPEG</t>
    </r>
    <r>
      <rPr>
        <b/>
        <sz val="11"/>
        <color indexed="10"/>
        <rFont val="ＭＳ Ｐゴシック"/>
        <family val="3"/>
        <charset val="128"/>
      </rPr>
      <t>】の場合</t>
    </r>
    <phoneticPr fontId="1"/>
  </si>
  <si>
    <t>　　※ データご提出の場合は必ずプリントアウト（普通紙可）をし、</t>
    <rPh sb="24" eb="27">
      <t>フツウシ</t>
    </rPh>
    <rPh sb="27" eb="28">
      <t>カ</t>
    </rPh>
    <phoneticPr fontId="11"/>
  </si>
  <si>
    <t>　　　　プリントアウト裏面に団体名を必ずご記入ください。</t>
    <phoneticPr fontId="1"/>
  </si>
  <si>
    <t>　　　　データはメール添付か郵送にて提出してください。</t>
    <rPh sb="11" eb="13">
      <t>テンプ</t>
    </rPh>
    <rPh sb="14" eb="16">
      <t>ユウソウ</t>
    </rPh>
    <rPh sb="18" eb="20">
      <t>テイシュツ</t>
    </rPh>
    <phoneticPr fontId="1"/>
  </si>
  <si>
    <t>　　※ 裏面に団体名を必ずご記入し、郵送してください。</t>
    <rPh sb="18" eb="20">
      <t>ユウソウ</t>
    </rPh>
    <phoneticPr fontId="1"/>
  </si>
  <si>
    <t>裏面に団体名を必ずご記入し、郵送。</t>
    <phoneticPr fontId="1"/>
  </si>
  <si>
    <t>※データ【JPEG】で提出</t>
    <rPh sb="11" eb="13">
      <t>テイシュツ</t>
    </rPh>
    <phoneticPr fontId="1"/>
  </si>
  <si>
    <t>※生写真で提出</t>
    <rPh sb="1" eb="2">
      <t>ナマ</t>
    </rPh>
    <rPh sb="2" eb="4">
      <t>ジャシン</t>
    </rPh>
    <rPh sb="5" eb="7">
      <t>テイシュツ</t>
    </rPh>
    <phoneticPr fontId="1"/>
  </si>
  <si>
    <t>必ず提出</t>
    <rPh sb="0" eb="1">
      <t>カナラ</t>
    </rPh>
    <rPh sb="2" eb="4">
      <t>テイシュツ</t>
    </rPh>
    <phoneticPr fontId="1"/>
  </si>
  <si>
    <t>不要</t>
    <rPh sb="0" eb="2">
      <t>フヨウ</t>
    </rPh>
    <phoneticPr fontId="1"/>
  </si>
  <si>
    <t>○</t>
    <phoneticPr fontId="1"/>
  </si>
  <si>
    <t>↓必要書類</t>
    <rPh sb="1" eb="3">
      <t>ヒツヨウ</t>
    </rPh>
    <rPh sb="3" eb="5">
      <t>ショルイ</t>
    </rPh>
    <phoneticPr fontId="1"/>
  </si>
  <si>
    <r>
      <t>入力済の</t>
    </r>
    <r>
      <rPr>
        <b/>
        <sz val="12"/>
        <color rgb="FFFF0000"/>
        <rFont val="ＭＳ Ｐゴシック"/>
        <family val="3"/>
        <charset val="128"/>
      </rPr>
      <t>このファイル</t>
    </r>
    <r>
      <rPr>
        <sz val="12"/>
        <rFont val="ＭＳ Ｐゴシック"/>
        <family val="3"/>
        <charset val="128"/>
      </rPr>
      <t>を含むデータ提出の書類は、</t>
    </r>
    <r>
      <rPr>
        <b/>
        <sz val="12"/>
        <rFont val="ＭＳ Ｐゴシック"/>
        <family val="3"/>
        <charset val="128"/>
      </rPr>
      <t>メール添付にて送付</t>
    </r>
    <r>
      <rPr>
        <sz val="12"/>
        <rFont val="ＭＳ Ｐゴシック"/>
        <family val="3"/>
        <charset val="128"/>
      </rPr>
      <t xml:space="preserve"> または</t>
    </r>
    <rPh sb="0" eb="2">
      <t>ニュウリョク</t>
    </rPh>
    <rPh sb="2" eb="3">
      <t>スミ</t>
    </rPh>
    <rPh sb="11" eb="12">
      <t>フク</t>
    </rPh>
    <rPh sb="16" eb="18">
      <t>テイシュツ</t>
    </rPh>
    <rPh sb="19" eb="21">
      <t>ショルイ</t>
    </rPh>
    <rPh sb="26" eb="28">
      <t>テンプ</t>
    </rPh>
    <rPh sb="30" eb="32">
      <t>ソウフ</t>
    </rPh>
    <phoneticPr fontId="36"/>
  </si>
  <si>
    <t>※　提出いただいた書類（CD-R等含む）は、原則として返却いたしませんので、あらかじめご了承ください。</t>
    <rPh sb="2" eb="4">
      <t>テイシュツ</t>
    </rPh>
    <rPh sb="9" eb="11">
      <t>ショルイ</t>
    </rPh>
    <rPh sb="16" eb="17">
      <t>トウ</t>
    </rPh>
    <rPh sb="17" eb="18">
      <t>フク</t>
    </rPh>
    <rPh sb="22" eb="24">
      <t>ゲンソク</t>
    </rPh>
    <rPh sb="27" eb="29">
      <t>ヘンキャク</t>
    </rPh>
    <rPh sb="44" eb="46">
      <t>リョウショウ</t>
    </rPh>
    <phoneticPr fontId="36"/>
  </si>
  <si>
    <r>
      <rPr>
        <b/>
        <sz val="12"/>
        <rFont val="ＭＳ Ｐゴシック"/>
        <family val="3"/>
        <charset val="128"/>
      </rPr>
      <t>記録媒体（CD-R等）に保存して郵送</t>
    </r>
    <r>
      <rPr>
        <sz val="12"/>
        <rFont val="ＭＳ Ｐゴシック"/>
        <family val="3"/>
        <charset val="128"/>
      </rPr>
      <t>してください。</t>
    </r>
    <r>
      <rPr>
        <b/>
        <sz val="12"/>
        <color rgb="FFFF0000"/>
        <rFont val="ＭＳ Ｐゴシック"/>
        <family val="3"/>
        <charset val="128"/>
      </rPr>
      <t>（このファイルの印刷は必要ありません。）</t>
    </r>
    <rPh sb="33" eb="35">
      <t>インサツ</t>
    </rPh>
    <rPh sb="36" eb="38">
      <t>ヒツヨウ</t>
    </rPh>
    <phoneticPr fontId="1"/>
  </si>
  <si>
    <r>
      <rPr>
        <sz val="24"/>
        <color rgb="FFFFCCFF"/>
        <rFont val="ＭＳ Ｐゴシック"/>
        <family val="3"/>
        <charset val="128"/>
      </rPr>
      <t>■</t>
    </r>
    <r>
      <rPr>
        <sz val="18"/>
        <color rgb="FFFF0000"/>
        <rFont val="HGP創英角ﾎﾟｯﾌﾟ体"/>
        <family val="3"/>
        <charset val="128"/>
      </rPr>
      <t>のセルは必須項目です。</t>
    </r>
    <rPh sb="5" eb="7">
      <t>ヒッス</t>
    </rPh>
    <rPh sb="7" eb="9">
      <t>コウモク</t>
    </rPh>
    <phoneticPr fontId="1"/>
  </si>
  <si>
    <r>
      <rPr>
        <sz val="11"/>
        <color rgb="FF002060"/>
        <rFont val="ＭＳ Ｐゴシック"/>
        <family val="3"/>
        <charset val="128"/>
      </rPr>
      <t>・写真およびＤＶＤの著作権は、日本マーチングバンド協会関東支部に帰属します。</t>
    </r>
    <rPh sb="15" eb="17">
      <t>ニホン</t>
    </rPh>
    <rPh sb="25" eb="27">
      <t>キョウカイ</t>
    </rPh>
    <rPh sb="27" eb="29">
      <t>カントウ</t>
    </rPh>
    <rPh sb="29" eb="31">
      <t>シブ</t>
    </rPh>
    <phoneticPr fontId="11"/>
  </si>
  <si>
    <r>
      <rPr>
        <sz val="11"/>
        <color rgb="FF002060"/>
        <rFont val="ＭＳ Ｐゴシック"/>
        <family val="3"/>
        <charset val="128"/>
      </rPr>
      <t>・写真およびＤＶＤの撮影販売は、当協会指定業者が行います。</t>
    </r>
    <rPh sb="16" eb="19">
      <t>トウキョウカイ</t>
    </rPh>
    <phoneticPr fontId="11"/>
  </si>
  <si>
    <r>
      <rPr>
        <sz val="11"/>
        <color rgb="FF002060"/>
        <rFont val="ＭＳ Ｐゴシック"/>
        <family val="3"/>
        <charset val="128"/>
      </rPr>
      <t>・二次使用については、該当団体の承諾のもと使用することとします。</t>
    </r>
  </si>
  <si>
    <r>
      <rPr>
        <sz val="12"/>
        <color indexed="8"/>
        <rFont val="ＭＳ Ｐゴシック"/>
        <family val="3"/>
        <charset val="128"/>
      </rPr>
      <t>日本マーチングバンド協会関東支部指定の各社により、写真撮影、録画されることを</t>
    </r>
    <rPh sb="12" eb="14">
      <t>カントウ</t>
    </rPh>
    <rPh sb="14" eb="16">
      <t>シブ</t>
    </rPh>
    <phoneticPr fontId="11"/>
  </si>
  <si>
    <r>
      <rPr>
        <sz val="12"/>
        <color indexed="8"/>
        <rFont val="ＭＳ Ｐゴシック"/>
        <family val="3"/>
        <charset val="128"/>
      </rPr>
      <t>主催者指定の各社により撮影された写真、ＶＴＲを二次使用（放送等）されることを</t>
    </r>
  </si>
  <si>
    <t>許諾</t>
    <rPh sb="0" eb="2">
      <t>キョダク</t>
    </rPh>
    <phoneticPr fontId="1"/>
  </si>
  <si>
    <t>承諾しません</t>
    <rPh sb="0" eb="2">
      <t>ショウダク</t>
    </rPh>
    <phoneticPr fontId="1"/>
  </si>
  <si>
    <r>
      <t>※未入力のセルがあります。</t>
    </r>
    <r>
      <rPr>
        <sz val="24"/>
        <color rgb="FFFFCCFF"/>
        <rFont val="HGS創英角ﾎﾟｯﾌﾟ体"/>
        <family val="3"/>
        <charset val="128"/>
      </rPr>
      <t>■</t>
    </r>
    <r>
      <rPr>
        <sz val="24"/>
        <color theme="0"/>
        <rFont val="HGS創英角ﾎﾟｯﾌﾟ体"/>
        <family val="3"/>
        <charset val="128"/>
      </rPr>
      <t>のセルは必須項目です。</t>
    </r>
    <rPh sb="1" eb="4">
      <t>ミニュウリョク</t>
    </rPh>
    <rPh sb="18" eb="20">
      <t>ヒッス</t>
    </rPh>
    <rPh sb="20" eb="22">
      <t>コウモク</t>
    </rPh>
    <phoneticPr fontId="1"/>
  </si>
  <si>
    <r>
      <rPr>
        <sz val="20"/>
        <color indexed="12"/>
        <rFont val="ＭＳ Ｐゴシック"/>
        <family val="3"/>
        <charset val="128"/>
      </rPr>
      <t>データ入力完了後、保存をして関東支部事務局へ</t>
    </r>
    <r>
      <rPr>
        <sz val="20"/>
        <color indexed="12"/>
        <rFont val="Franklin Gothic Book"/>
        <family val="2"/>
      </rPr>
      <t>E-mail</t>
    </r>
    <r>
      <rPr>
        <sz val="20"/>
        <color indexed="12"/>
        <rFont val="ＭＳ Ｐゴシック"/>
        <family val="3"/>
        <charset val="128"/>
      </rPr>
      <t>添付してご提出ください。</t>
    </r>
    <rPh sb="14" eb="16">
      <t>カントウ</t>
    </rPh>
    <rPh sb="16" eb="18">
      <t>シブ</t>
    </rPh>
    <phoneticPr fontId="11"/>
  </si>
  <si>
    <r>
      <rPr>
        <b/>
        <sz val="24"/>
        <color theme="0"/>
        <rFont val="ＭＳ Ｐゴシック"/>
        <family val="3"/>
        <charset val="128"/>
      </rPr>
      <t>出演団体調査シート</t>
    </r>
    <r>
      <rPr>
        <sz val="16"/>
        <color theme="1"/>
        <rFont val="ＭＳ Ｐゴシック"/>
        <family val="2"/>
        <charset val="128"/>
        <scheme val="minor"/>
      </rPr>
      <t/>
    </r>
    <rPh sb="0" eb="2">
      <t>シュツエン</t>
    </rPh>
    <rPh sb="2" eb="4">
      <t>ダンタイ</t>
    </rPh>
    <rPh sb="4" eb="6">
      <t>チョウサ</t>
    </rPh>
    <phoneticPr fontId="1"/>
  </si>
  <si>
    <r>
      <rPr>
        <sz val="12"/>
        <rFont val="ＭＳ Ｐゴシック"/>
        <family val="3"/>
        <charset val="128"/>
      </rPr>
      <t>（日本マーチングバンド協会関東支部</t>
    </r>
    <r>
      <rPr>
        <sz val="12"/>
        <rFont val="Franklin Gothic Book"/>
        <family val="2"/>
      </rPr>
      <t xml:space="preserve"> </t>
    </r>
    <r>
      <rPr>
        <sz val="12"/>
        <rFont val="ＭＳ Ｐゴシック"/>
        <family val="3"/>
        <charset val="128"/>
      </rPr>
      <t>事務局</t>
    </r>
    <r>
      <rPr>
        <sz val="12"/>
        <rFont val="Franklin Gothic Book"/>
        <family val="2"/>
      </rPr>
      <t xml:space="preserve"> </t>
    </r>
    <r>
      <rPr>
        <sz val="12"/>
        <rFont val="ＭＳ Ｐゴシック"/>
        <family val="3"/>
        <charset val="128"/>
      </rPr>
      <t>内）</t>
    </r>
    <rPh sb="1" eb="3">
      <t>ニホン</t>
    </rPh>
    <rPh sb="11" eb="13">
      <t>キョウカイ</t>
    </rPh>
    <rPh sb="13" eb="15">
      <t>カントウ</t>
    </rPh>
    <rPh sb="15" eb="17">
      <t>シブ</t>
    </rPh>
    <rPh sb="18" eb="21">
      <t>ジムキョク</t>
    </rPh>
    <rPh sb="22" eb="23">
      <t>ナイ</t>
    </rPh>
    <phoneticPr fontId="1"/>
  </si>
  <si>
    <r>
      <rPr>
        <sz val="12"/>
        <rFont val="ＭＳ Ｐゴシック"/>
        <family val="3"/>
        <charset val="128"/>
      </rPr>
      <t>〒</t>
    </r>
    <r>
      <rPr>
        <sz val="12"/>
        <rFont val="Franklin Gothic Book"/>
        <family val="2"/>
      </rPr>
      <t>110-0015</t>
    </r>
    <r>
      <rPr>
        <sz val="12"/>
        <rFont val="ＭＳ Ｐゴシック"/>
        <family val="3"/>
        <charset val="128"/>
      </rPr>
      <t>　東京都台東区東上野</t>
    </r>
    <r>
      <rPr>
        <sz val="12"/>
        <rFont val="Franklin Gothic Book"/>
        <family val="2"/>
      </rPr>
      <t xml:space="preserve">6-10-1 </t>
    </r>
    <r>
      <rPr>
        <sz val="12"/>
        <rFont val="ＭＳ Ｐゴシック"/>
        <family val="3"/>
        <charset val="128"/>
      </rPr>
      <t>大崎ビル</t>
    </r>
    <r>
      <rPr>
        <sz val="12"/>
        <rFont val="Franklin Gothic Book"/>
        <family val="2"/>
      </rPr>
      <t>4</t>
    </r>
    <r>
      <rPr>
        <sz val="12"/>
        <rFont val="ＭＳ Ｐゴシック"/>
        <family val="3"/>
        <charset val="128"/>
      </rPr>
      <t>階</t>
    </r>
    <rPh sb="10" eb="13">
      <t>トウキョウト</t>
    </rPh>
    <rPh sb="13" eb="16">
      <t>タイトウク</t>
    </rPh>
    <rPh sb="16" eb="19">
      <t>ヒガシウエノ</t>
    </rPh>
    <rPh sb="26" eb="28">
      <t>オオサキ</t>
    </rPh>
    <rPh sb="31" eb="32">
      <t>カイ</t>
    </rPh>
    <phoneticPr fontId="1"/>
  </si>
  <si>
    <r>
      <t>TEL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>03-3843-5020</t>
    </r>
    <r>
      <rPr>
        <sz val="12"/>
        <rFont val="ＭＳ Ｐゴシック"/>
        <family val="3"/>
        <charset val="128"/>
      </rPr>
      <t>　／　</t>
    </r>
    <r>
      <rPr>
        <sz val="12"/>
        <rFont val="Franklin Gothic Book"/>
        <family val="2"/>
      </rPr>
      <t>FAX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>03-3843-5080</t>
    </r>
    <phoneticPr fontId="1"/>
  </si>
  <si>
    <r>
      <rPr>
        <sz val="12"/>
        <rFont val="ＭＳ Ｐゴシック"/>
        <family val="3"/>
        <charset val="128"/>
      </rPr>
      <t>関東支部</t>
    </r>
    <r>
      <rPr>
        <sz val="12"/>
        <rFont val="Franklin Gothic Book"/>
        <family val="2"/>
      </rPr>
      <t xml:space="preserve">E-mail 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 xml:space="preserve"> mbkanto@m-bkanto.org</t>
    </r>
    <rPh sb="0" eb="2">
      <t>カントウ</t>
    </rPh>
    <rPh sb="2" eb="4">
      <t>シブ</t>
    </rPh>
    <phoneticPr fontId="1"/>
  </si>
  <si>
    <t>※　ご不明な点は、お気軽に関東支部事務局へお問合せください。</t>
    <rPh sb="3" eb="5">
      <t>フメイ</t>
    </rPh>
    <rPh sb="6" eb="7">
      <t>テン</t>
    </rPh>
    <rPh sb="10" eb="12">
      <t>キガル</t>
    </rPh>
    <rPh sb="13" eb="15">
      <t>カントウ</t>
    </rPh>
    <rPh sb="15" eb="17">
      <t>シブ</t>
    </rPh>
    <rPh sb="17" eb="20">
      <t>ジムキョク</t>
    </rPh>
    <rPh sb="22" eb="24">
      <t>トイアワ</t>
    </rPh>
    <phoneticPr fontId="36"/>
  </si>
  <si>
    <t>その他、必要書類につきましては、郵送にて提出してください。</t>
    <rPh sb="2" eb="3">
      <t>タ</t>
    </rPh>
    <rPh sb="4" eb="6">
      <t>ヒツヨウ</t>
    </rPh>
    <rPh sb="6" eb="8">
      <t>ショルイ</t>
    </rPh>
    <rPh sb="16" eb="18">
      <t>ユウソウ</t>
    </rPh>
    <rPh sb="20" eb="22">
      <t>テイシュツ</t>
    </rPh>
    <phoneticPr fontId="36"/>
  </si>
  <si>
    <t>出版社</t>
    <rPh sb="0" eb="3">
      <t>シュッパンシャ</t>
    </rPh>
    <phoneticPr fontId="1"/>
  </si>
  <si>
    <t>証明書あり（写しを添付すること）</t>
    <rPh sb="0" eb="2">
      <t>ショウメイ</t>
    </rPh>
    <phoneticPr fontId="1"/>
  </si>
  <si>
    <t>音源使用許諾証明書の有無</t>
    <phoneticPr fontId="1"/>
  </si>
  <si>
    <r>
      <t>CD</t>
    </r>
    <r>
      <rPr>
        <sz val="11"/>
        <color theme="1"/>
        <rFont val="ＭＳ Ｐゴシック"/>
        <family val="3"/>
        <charset val="128"/>
      </rPr>
      <t>番号</t>
    </r>
    <rPh sb="2" eb="4">
      <t>バンゴウ</t>
    </rPh>
    <phoneticPr fontId="1"/>
  </si>
  <si>
    <t>音源使用許諾証明書のコピー</t>
    <phoneticPr fontId="36"/>
  </si>
  <si>
    <t>録音利用明細書</t>
    <rPh sb="0" eb="2">
      <t>ロクオン</t>
    </rPh>
    <rPh sb="2" eb="4">
      <t>リヨウ</t>
    </rPh>
    <rPh sb="4" eb="7">
      <t>メイサイショ</t>
    </rPh>
    <phoneticPr fontId="36"/>
  </si>
  <si>
    <r>
      <rPr>
        <b/>
        <sz val="9"/>
        <rFont val="ＭＳ Ｐゴシック"/>
        <family val="3"/>
        <charset val="128"/>
      </rPr>
      <t>既に録音利用許諾をとっている場合</t>
    </r>
    <r>
      <rPr>
        <sz val="9"/>
        <rFont val="ＭＳ Ｐゴシック"/>
        <family val="3"/>
        <charset val="128"/>
      </rPr>
      <t xml:space="preserve">
　</t>
    </r>
    <r>
      <rPr>
        <sz val="9"/>
        <color rgb="FF0070C0"/>
        <rFont val="ＭＳ Ｐゴシック"/>
        <family val="3"/>
        <charset val="128"/>
      </rPr>
      <t>録音利用申込書（録音利用許諾書）</t>
    </r>
    <r>
      <rPr>
        <sz val="9"/>
        <rFont val="ＭＳ Ｐゴシック"/>
        <family val="3"/>
        <charset val="128"/>
      </rPr>
      <t>・</t>
    </r>
    <r>
      <rPr>
        <sz val="9"/>
        <color rgb="FF00B050"/>
        <rFont val="ＭＳ Ｐゴシック"/>
        <family val="3"/>
        <charset val="128"/>
      </rPr>
      <t>録音
　許諾番号交付票</t>
    </r>
    <r>
      <rPr>
        <sz val="9"/>
        <rFont val="ＭＳ Ｐゴシック"/>
        <family val="3"/>
        <charset val="128"/>
      </rPr>
      <t>・</t>
    </r>
    <r>
      <rPr>
        <sz val="9"/>
        <color theme="7"/>
        <rFont val="ＭＳ Ｐゴシック"/>
        <family val="3"/>
        <charset val="128"/>
      </rPr>
      <t>録音利用明細書</t>
    </r>
    <r>
      <rPr>
        <sz val="9"/>
        <rFont val="ＭＳ Ｐゴシック"/>
        <family val="3"/>
        <charset val="128"/>
      </rPr>
      <t>の</t>
    </r>
    <r>
      <rPr>
        <sz val="9"/>
        <rFont val="Franklin Gothic Book"/>
        <family val="2"/>
      </rPr>
      <t>3</t>
    </r>
    <r>
      <rPr>
        <sz val="9"/>
        <rFont val="ＭＳ Ｐゴシック"/>
        <family val="3"/>
        <charset val="128"/>
      </rPr>
      <t xml:space="preserve">枚
　セットを提出。
</t>
    </r>
    <r>
      <rPr>
        <sz val="2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新規で申請する場合</t>
    </r>
    <r>
      <rPr>
        <sz val="9"/>
        <rFont val="ＭＳ Ｐゴシック"/>
        <family val="3"/>
        <charset val="128"/>
      </rPr>
      <t xml:space="preserve">
　</t>
    </r>
    <r>
      <rPr>
        <sz val="9"/>
        <color theme="7"/>
        <rFont val="ＭＳ Ｐゴシック"/>
        <family val="3"/>
        <charset val="128"/>
      </rPr>
      <t>録音利用明細書</t>
    </r>
    <r>
      <rPr>
        <sz val="9"/>
        <rFont val="ＭＳ Ｐゴシック"/>
        <family val="3"/>
        <charset val="128"/>
      </rPr>
      <t>のみ提出。</t>
    </r>
    <rPh sb="0" eb="1">
      <t>スデ</t>
    </rPh>
    <rPh sb="2" eb="4">
      <t>ロクオン</t>
    </rPh>
    <rPh sb="4" eb="6">
      <t>リヨウ</t>
    </rPh>
    <rPh sb="6" eb="8">
      <t>キョダク</t>
    </rPh>
    <rPh sb="14" eb="16">
      <t>バアイ</t>
    </rPh>
    <rPh sb="18" eb="20">
      <t>ロクオン</t>
    </rPh>
    <rPh sb="20" eb="22">
      <t>リヨウ</t>
    </rPh>
    <rPh sb="22" eb="25">
      <t>モウシコミショ</t>
    </rPh>
    <rPh sb="26" eb="28">
      <t>ロクオン</t>
    </rPh>
    <rPh sb="28" eb="30">
      <t>リヨウ</t>
    </rPh>
    <rPh sb="30" eb="32">
      <t>キョダク</t>
    </rPh>
    <rPh sb="32" eb="33">
      <t>ショ</t>
    </rPh>
    <rPh sb="35" eb="37">
      <t>ロクオン</t>
    </rPh>
    <rPh sb="39" eb="40">
      <t>モト</t>
    </rPh>
    <rPh sb="40" eb="41">
      <t>ダク</t>
    </rPh>
    <rPh sb="41" eb="43">
      <t>バンゴウ</t>
    </rPh>
    <rPh sb="43" eb="45">
      <t>コウフ</t>
    </rPh>
    <rPh sb="45" eb="46">
      <t>ヒョウ</t>
    </rPh>
    <rPh sb="47" eb="49">
      <t>ロクオン</t>
    </rPh>
    <rPh sb="49" eb="51">
      <t>リヨウ</t>
    </rPh>
    <rPh sb="51" eb="54">
      <t>メイサイショ</t>
    </rPh>
    <rPh sb="56" eb="57">
      <t>マイ</t>
    </rPh>
    <rPh sb="63" eb="65">
      <t>テイシュツ</t>
    </rPh>
    <rPh sb="68" eb="70">
      <t>シンキ</t>
    </rPh>
    <rPh sb="71" eb="73">
      <t>シンセイ</t>
    </rPh>
    <rPh sb="75" eb="77">
      <t>バアイ</t>
    </rPh>
    <rPh sb="79" eb="81">
      <t>ロクオン</t>
    </rPh>
    <rPh sb="81" eb="83">
      <t>リヨウ</t>
    </rPh>
    <rPh sb="83" eb="86">
      <t>メイサイショ</t>
    </rPh>
    <rPh sb="88" eb="90">
      <t>テイシュツ</t>
    </rPh>
    <phoneticPr fontId="1"/>
  </si>
  <si>
    <t>預金種目</t>
    <rPh sb="0" eb="2">
      <t>ヨキン</t>
    </rPh>
    <rPh sb="2" eb="4">
      <t>シュモク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</si>
  <si>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</si>
  <si>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</si>
  <si>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許諾未取得</t>
    <rPh sb="0" eb="2">
      <t>キョダク</t>
    </rPh>
    <rPh sb="2" eb="3">
      <t>ミ</t>
    </rPh>
    <rPh sb="3" eb="5">
      <t>シュトク</t>
    </rPh>
    <phoneticPr fontId="1"/>
  </si>
  <si>
    <t>口頭にて許諾取得</t>
    <rPh sb="0" eb="2">
      <t>コウトウ</t>
    </rPh>
    <rPh sb="4" eb="6">
      <t>キョダク</t>
    </rPh>
    <rPh sb="6" eb="8">
      <t>シュトク</t>
    </rPh>
    <phoneticPr fontId="1"/>
  </si>
  <si>
    <t>団体名</t>
    <rPh sb="0" eb="2">
      <t>ダンタイ</t>
    </rPh>
    <rPh sb="2" eb="3">
      <t>メイ</t>
    </rPh>
    <phoneticPr fontId="1"/>
  </si>
  <si>
    <t>代表者 役職</t>
    <rPh sb="0" eb="3">
      <t>ダイヒョウシャ</t>
    </rPh>
    <rPh sb="4" eb="6">
      <t>ヤクショク</t>
    </rPh>
    <phoneticPr fontId="1"/>
  </si>
  <si>
    <t>代表者 氏名</t>
    <rPh sb="0" eb="3">
      <t>ダイヒョウシャ</t>
    </rPh>
    <rPh sb="4" eb="6">
      <t>シメイ</t>
    </rPh>
    <phoneticPr fontId="1"/>
  </si>
  <si>
    <t>構成メンバー数</t>
    <rPh sb="0" eb="2">
      <t>コウセイ</t>
    </rPh>
    <rPh sb="6" eb="7">
      <t>スウ</t>
    </rPh>
    <phoneticPr fontId="1"/>
  </si>
  <si>
    <t>補助スタッフ</t>
    <rPh sb="0" eb="2">
      <t>ホジョ</t>
    </rPh>
    <phoneticPr fontId="1"/>
  </si>
  <si>
    <t>記録撮影者1</t>
    <rPh sb="0" eb="2">
      <t>キロク</t>
    </rPh>
    <rPh sb="2" eb="5">
      <t>サツエイシャ</t>
    </rPh>
    <phoneticPr fontId="1"/>
  </si>
  <si>
    <t>記録撮影者2</t>
    <rPh sb="0" eb="2">
      <t>キロク</t>
    </rPh>
    <rPh sb="2" eb="5">
      <t>サツエイシャ</t>
    </rPh>
    <phoneticPr fontId="1"/>
  </si>
  <si>
    <t>プロップ使用</t>
    <rPh sb="4" eb="6">
      <t>シヨウ</t>
    </rPh>
    <phoneticPr fontId="1"/>
  </si>
  <si>
    <t>担当者名</t>
    <rPh sb="0" eb="3">
      <t>タントウシャ</t>
    </rPh>
    <rPh sb="3" eb="4">
      <t>メイ</t>
    </rPh>
    <phoneticPr fontId="1"/>
  </si>
  <si>
    <t>担当者名フリガナ</t>
    <rPh sb="0" eb="3">
      <t>タントウシャ</t>
    </rPh>
    <rPh sb="3" eb="4">
      <t>メイ</t>
    </rPh>
    <phoneticPr fontId="1"/>
  </si>
  <si>
    <t>送付先〒</t>
    <rPh sb="0" eb="2">
      <t>ソウフ</t>
    </rPh>
    <rPh sb="2" eb="3">
      <t>サキ</t>
    </rPh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</si>
  <si>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</si>
  <si>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送付先宛名</t>
    <rPh sb="0" eb="2">
      <t>ソウフ</t>
    </rPh>
    <rPh sb="2" eb="3">
      <t>サキ</t>
    </rPh>
    <rPh sb="3" eb="5">
      <t>アテナ</t>
    </rPh>
    <phoneticPr fontId="1"/>
  </si>
  <si>
    <t>担当者 TEL</t>
    <rPh sb="0" eb="3">
      <t>タントウシャ</t>
    </rPh>
    <phoneticPr fontId="1"/>
  </si>
  <si>
    <t>担当者 FAX</t>
    <rPh sb="0" eb="3">
      <t>タントウシャ</t>
    </rPh>
    <phoneticPr fontId="1"/>
  </si>
  <si>
    <t>担当者 携帯電話</t>
    <rPh sb="0" eb="3">
      <t>タントウシャ</t>
    </rPh>
    <rPh sb="4" eb="6">
      <t>ケイタイ</t>
    </rPh>
    <rPh sb="6" eb="8">
      <t>デンワ</t>
    </rPh>
    <phoneticPr fontId="1"/>
  </si>
  <si>
    <t>担当者 E-mail</t>
    <rPh sb="0" eb="3">
      <t>タントウシャ</t>
    </rPh>
    <phoneticPr fontId="1"/>
  </si>
  <si>
    <t>当日担当者</t>
    <rPh sb="0" eb="2">
      <t>トウジツ</t>
    </rPh>
    <rPh sb="2" eb="5">
      <t>タントウシャ</t>
    </rPh>
    <phoneticPr fontId="1"/>
  </si>
  <si>
    <t>当日担当者 氏名</t>
    <rPh sb="0" eb="2">
      <t>トウジツ</t>
    </rPh>
    <rPh sb="2" eb="5">
      <t>タントウシャ</t>
    </rPh>
    <rPh sb="6" eb="8">
      <t>シメイ</t>
    </rPh>
    <phoneticPr fontId="1"/>
  </si>
  <si>
    <t>当日担当者 氏名フリガナ</t>
    <rPh sb="0" eb="2">
      <t>トウジツ</t>
    </rPh>
    <rPh sb="2" eb="5">
      <t>タントウシャ</t>
    </rPh>
    <rPh sb="6" eb="8">
      <t>シメイ</t>
    </rPh>
    <phoneticPr fontId="1"/>
  </si>
  <si>
    <t>当日担当者 携帯電話</t>
    <rPh sb="0" eb="2">
      <t>トウジツ</t>
    </rPh>
    <rPh sb="2" eb="5">
      <t>タントウシャ</t>
    </rPh>
    <rPh sb="6" eb="8">
      <t>ケイタイ</t>
    </rPh>
    <rPh sb="8" eb="10">
      <t>デンワ</t>
    </rPh>
    <phoneticPr fontId="1"/>
  </si>
  <si>
    <t>4t</t>
  </si>
  <si>
    <t>4tロング</t>
  </si>
  <si>
    <t>その他</t>
    <rPh sb="2" eb="3">
      <t>タ</t>
    </rPh>
    <phoneticPr fontId="1"/>
  </si>
  <si>
    <t>その他 車種</t>
    <rPh sb="2" eb="3">
      <t>タ</t>
    </rPh>
    <rPh sb="4" eb="6">
      <t>シャシュ</t>
    </rPh>
    <phoneticPr fontId="1"/>
  </si>
  <si>
    <t>マイクロ（小型）</t>
    <rPh sb="5" eb="7">
      <t>コガタ</t>
    </rPh>
    <phoneticPr fontId="1"/>
  </si>
  <si>
    <t>中型</t>
    <rPh sb="0" eb="2">
      <t>チュウガタ</t>
    </rPh>
    <phoneticPr fontId="1"/>
  </si>
  <si>
    <t>大型</t>
    <rPh sb="0" eb="2">
      <t>オオガタ</t>
    </rPh>
    <phoneticPr fontId="1"/>
  </si>
  <si>
    <t>校正責任者</t>
    <rPh sb="0" eb="2">
      <t>コウセイ</t>
    </rPh>
    <rPh sb="2" eb="5">
      <t>セキニンシャ</t>
    </rPh>
    <phoneticPr fontId="1"/>
  </si>
  <si>
    <t>校正責任者 氏名</t>
    <rPh sb="0" eb="2">
      <t>コウセイ</t>
    </rPh>
    <rPh sb="2" eb="5">
      <t>セキニンシャ</t>
    </rPh>
    <rPh sb="6" eb="8">
      <t>シメイ</t>
    </rPh>
    <phoneticPr fontId="1"/>
  </si>
  <si>
    <t>校正責任者 氏名フリガナ</t>
    <rPh sb="0" eb="2">
      <t>コウセイ</t>
    </rPh>
    <rPh sb="2" eb="5">
      <t>セキニンシャ</t>
    </rPh>
    <rPh sb="6" eb="8">
      <t>シメイ</t>
    </rPh>
    <phoneticPr fontId="1"/>
  </si>
  <si>
    <t>校正責任者 TEL</t>
    <rPh sb="0" eb="2">
      <t>コウセイ</t>
    </rPh>
    <rPh sb="2" eb="5">
      <t>セキニンシャ</t>
    </rPh>
    <phoneticPr fontId="1"/>
  </si>
  <si>
    <t>校正責任者 FAX</t>
    <rPh sb="0" eb="2">
      <t>コウセイ</t>
    </rPh>
    <rPh sb="2" eb="5">
      <t>セキニンシャ</t>
    </rPh>
    <phoneticPr fontId="1"/>
  </si>
  <si>
    <t>校正責任者 携帯電話</t>
    <rPh sb="0" eb="2">
      <t>コウセイ</t>
    </rPh>
    <rPh sb="2" eb="5">
      <t>セキニンシャ</t>
    </rPh>
    <rPh sb="6" eb="8">
      <t>ケイタイ</t>
    </rPh>
    <rPh sb="8" eb="10">
      <t>デンワ</t>
    </rPh>
    <phoneticPr fontId="1"/>
  </si>
  <si>
    <t>校正責任者 E-mail</t>
    <rPh sb="0" eb="2">
      <t>コウセイ</t>
    </rPh>
    <rPh sb="2" eb="5">
      <t>セキニンシャ</t>
    </rPh>
    <phoneticPr fontId="1"/>
  </si>
  <si>
    <t>演目</t>
    <rPh sb="0" eb="2">
      <t>エンモク</t>
    </rPh>
    <phoneticPr fontId="1"/>
  </si>
  <si>
    <t>演目フリガナ</t>
    <rPh sb="0" eb="2">
      <t>エンモク</t>
    </rPh>
    <phoneticPr fontId="1"/>
  </si>
  <si>
    <t>掲載 役職1</t>
    <rPh sb="0" eb="2">
      <t>ケイサイ</t>
    </rPh>
    <rPh sb="3" eb="5">
      <t>ヤクショク</t>
    </rPh>
    <phoneticPr fontId="1"/>
  </si>
  <si>
    <t>掲載 氏名1</t>
    <rPh sb="0" eb="2">
      <t>ケイサイ</t>
    </rPh>
    <rPh sb="3" eb="5">
      <t>シメイ</t>
    </rPh>
    <phoneticPr fontId="1"/>
  </si>
  <si>
    <t>掲載 役職2</t>
    <rPh sb="0" eb="2">
      <t>ケイサイ</t>
    </rPh>
    <rPh sb="3" eb="5">
      <t>ヤクショク</t>
    </rPh>
    <phoneticPr fontId="1"/>
  </si>
  <si>
    <t>掲載 氏名2</t>
    <rPh sb="0" eb="2">
      <t>ケイサイ</t>
    </rPh>
    <rPh sb="3" eb="5">
      <t>シメイ</t>
    </rPh>
    <phoneticPr fontId="1"/>
  </si>
  <si>
    <t>掲載 役職3</t>
    <rPh sb="0" eb="2">
      <t>ケイサイ</t>
    </rPh>
    <rPh sb="3" eb="5">
      <t>ヤクショク</t>
    </rPh>
    <phoneticPr fontId="1"/>
  </si>
  <si>
    <t>掲載 氏名3</t>
    <rPh sb="0" eb="2">
      <t>ケイサイ</t>
    </rPh>
    <rPh sb="3" eb="5">
      <t>シメイ</t>
    </rPh>
    <phoneticPr fontId="1"/>
  </si>
  <si>
    <t>掲載 役職4</t>
    <rPh sb="0" eb="2">
      <t>ケイサイ</t>
    </rPh>
    <rPh sb="3" eb="5">
      <t>ヤクショク</t>
    </rPh>
    <phoneticPr fontId="1"/>
  </si>
  <si>
    <t>掲載 氏名4</t>
    <rPh sb="0" eb="2">
      <t>ケイサイ</t>
    </rPh>
    <rPh sb="3" eb="5">
      <t>シメイ</t>
    </rPh>
    <phoneticPr fontId="1"/>
  </si>
  <si>
    <t>掲載 役職5</t>
    <rPh sb="0" eb="2">
      <t>ケイサイ</t>
    </rPh>
    <rPh sb="3" eb="5">
      <t>ヤクショク</t>
    </rPh>
    <phoneticPr fontId="1"/>
  </si>
  <si>
    <t>掲載 氏名5</t>
    <rPh sb="0" eb="2">
      <t>ケイサイ</t>
    </rPh>
    <rPh sb="3" eb="5">
      <t>シメイ</t>
    </rPh>
    <phoneticPr fontId="1"/>
  </si>
  <si>
    <t>掲載 役職6</t>
    <rPh sb="0" eb="2">
      <t>ケイサイ</t>
    </rPh>
    <rPh sb="3" eb="5">
      <t>ヤクショク</t>
    </rPh>
    <phoneticPr fontId="1"/>
  </si>
  <si>
    <t>掲載 氏名6</t>
    <rPh sb="0" eb="2">
      <t>ケイサイ</t>
    </rPh>
    <rPh sb="3" eb="5">
      <t>シメイ</t>
    </rPh>
    <phoneticPr fontId="1"/>
  </si>
  <si>
    <t>掲載 役職7</t>
    <rPh sb="0" eb="2">
      <t>ケイサイ</t>
    </rPh>
    <rPh sb="3" eb="5">
      <t>ヤクショク</t>
    </rPh>
    <phoneticPr fontId="1"/>
  </si>
  <si>
    <t>掲載 氏名7</t>
    <rPh sb="0" eb="2">
      <t>ケイサイ</t>
    </rPh>
    <rPh sb="3" eb="5">
      <t>シメイ</t>
    </rPh>
    <phoneticPr fontId="1"/>
  </si>
  <si>
    <t>掲載 役職8</t>
    <rPh sb="0" eb="2">
      <t>ケイサイ</t>
    </rPh>
    <rPh sb="3" eb="5">
      <t>ヤクショク</t>
    </rPh>
    <phoneticPr fontId="1"/>
  </si>
  <si>
    <t>掲載 氏名8</t>
    <rPh sb="0" eb="2">
      <t>ケイサイ</t>
    </rPh>
    <rPh sb="3" eb="5">
      <t>シメイ</t>
    </rPh>
    <phoneticPr fontId="1"/>
  </si>
  <si>
    <t>掲載 役職9</t>
    <rPh sb="0" eb="2">
      <t>ケイサイ</t>
    </rPh>
    <rPh sb="3" eb="5">
      <t>ヤクショク</t>
    </rPh>
    <phoneticPr fontId="1"/>
  </si>
  <si>
    <t>掲載 氏名9</t>
    <rPh sb="0" eb="2">
      <t>ケイサイ</t>
    </rPh>
    <rPh sb="3" eb="5">
      <t>シメイ</t>
    </rPh>
    <phoneticPr fontId="1"/>
  </si>
  <si>
    <t>掲載 役職10</t>
    <rPh sb="0" eb="2">
      <t>ケイサイ</t>
    </rPh>
    <rPh sb="3" eb="5">
      <t>ヤクショク</t>
    </rPh>
    <phoneticPr fontId="1"/>
  </si>
  <si>
    <t>掲載 氏名10</t>
    <rPh sb="0" eb="2">
      <t>ケイサイ</t>
    </rPh>
    <rPh sb="3" eb="5">
      <t>シメイ</t>
    </rPh>
    <phoneticPr fontId="1"/>
  </si>
  <si>
    <t>掲載 役職11</t>
    <rPh sb="0" eb="2">
      <t>ケイサイ</t>
    </rPh>
    <rPh sb="3" eb="5">
      <t>ヤクショク</t>
    </rPh>
    <phoneticPr fontId="1"/>
  </si>
  <si>
    <t>掲載 氏名11</t>
    <rPh sb="0" eb="2">
      <t>ケイサイ</t>
    </rPh>
    <rPh sb="3" eb="5">
      <t>シメイ</t>
    </rPh>
    <phoneticPr fontId="1"/>
  </si>
  <si>
    <t>掲載 役職12</t>
    <rPh sb="0" eb="2">
      <t>ケイサイ</t>
    </rPh>
    <rPh sb="3" eb="5">
      <t>ヤクショク</t>
    </rPh>
    <phoneticPr fontId="1"/>
  </si>
  <si>
    <t>掲載 氏名12</t>
    <rPh sb="0" eb="2">
      <t>ケイサイ</t>
    </rPh>
    <rPh sb="3" eb="5">
      <t>シメイ</t>
    </rPh>
    <phoneticPr fontId="1"/>
  </si>
  <si>
    <t>団体コメント 文字数</t>
    <rPh sb="0" eb="2">
      <t>ダンタイ</t>
    </rPh>
    <rPh sb="7" eb="10">
      <t>モジスウ</t>
    </rPh>
    <phoneticPr fontId="1"/>
  </si>
  <si>
    <t>団体写真</t>
    <rPh sb="0" eb="2">
      <t>ダンタイ</t>
    </rPh>
    <rPh sb="2" eb="4">
      <t>シャシン</t>
    </rPh>
    <phoneticPr fontId="1"/>
  </si>
  <si>
    <t>撮影</t>
    <rPh sb="0" eb="2">
      <t>サツエイ</t>
    </rPh>
    <phoneticPr fontId="1"/>
  </si>
  <si>
    <t>二次使用</t>
    <rPh sb="0" eb="2">
      <t>ニジ</t>
    </rPh>
    <rPh sb="2" eb="4">
      <t>シヨウ</t>
    </rPh>
    <phoneticPr fontId="1"/>
  </si>
  <si>
    <t>曲目</t>
    <rPh sb="0" eb="1">
      <t>キョク</t>
    </rPh>
    <rPh sb="1" eb="2">
      <t>メ</t>
    </rPh>
    <phoneticPr fontId="1"/>
  </si>
  <si>
    <t>行とばし</t>
    <rPh sb="0" eb="1">
      <t>ギョウ</t>
    </rPh>
    <phoneticPr fontId="1"/>
  </si>
  <si>
    <t>C1楽曲名</t>
    <rPh sb="2" eb="4">
      <t>ガッキョク</t>
    </rPh>
    <rPh sb="4" eb="5">
      <t>メイ</t>
    </rPh>
    <phoneticPr fontId="1"/>
  </si>
  <si>
    <t>C1出版社</t>
    <rPh sb="2" eb="5">
      <t>シュッパンシャ</t>
    </rPh>
    <phoneticPr fontId="1"/>
  </si>
  <si>
    <t>C1CD番号</t>
    <rPh sb="4" eb="6">
      <t>バンゴウ</t>
    </rPh>
    <phoneticPr fontId="1"/>
  </si>
  <si>
    <t>C1証明書の有無</t>
    <rPh sb="2" eb="5">
      <t>ショウメイショ</t>
    </rPh>
    <rPh sb="6" eb="8">
      <t>ウム</t>
    </rPh>
    <phoneticPr fontId="1"/>
  </si>
  <si>
    <t>C1確認日</t>
    <rPh sb="2" eb="4">
      <t>カクニン</t>
    </rPh>
    <rPh sb="4" eb="5">
      <t>ビ</t>
    </rPh>
    <phoneticPr fontId="1"/>
  </si>
  <si>
    <t>C1確認相手先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</si>
  <si>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C1確認相手先 担当者</t>
    <rPh sb="2" eb="4">
      <t>カクニン</t>
    </rPh>
    <rPh sb="4" eb="7">
      <t>アイテサキ</t>
    </rPh>
    <rPh sb="8" eb="11">
      <t>タントウシャ</t>
    </rPh>
    <phoneticPr fontId="1"/>
  </si>
  <si>
    <t>C1確認相手先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</si>
  <si>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C1団体担当者</t>
    <rPh sb="2" eb="4">
      <t>ダンタイ</t>
    </rPh>
    <rPh sb="4" eb="7">
      <t>タントウシャ</t>
    </rPh>
    <phoneticPr fontId="1"/>
  </si>
  <si>
    <t>C1使用料</t>
    <rPh sb="2" eb="5">
      <t>シヨウリョウ</t>
    </rPh>
    <phoneticPr fontId="1"/>
  </si>
  <si>
    <t>C2楽曲名</t>
    <rPh sb="2" eb="4">
      <t>ガッキョク</t>
    </rPh>
    <rPh sb="4" eb="5">
      <t>メイ</t>
    </rPh>
    <phoneticPr fontId="1"/>
  </si>
  <si>
    <t>C2出版社</t>
    <rPh sb="2" eb="5">
      <t>シュッパンシャ</t>
    </rPh>
    <phoneticPr fontId="1"/>
  </si>
  <si>
    <t>C2CD番号</t>
    <rPh sb="4" eb="6">
      <t>バンゴウ</t>
    </rPh>
    <phoneticPr fontId="1"/>
  </si>
  <si>
    <t>C2証明書の有無</t>
    <rPh sb="2" eb="5">
      <t>ショウメイショ</t>
    </rPh>
    <rPh sb="6" eb="8">
      <t>ウム</t>
    </rPh>
    <phoneticPr fontId="1"/>
  </si>
  <si>
    <t>C2確認日</t>
    <rPh sb="2" eb="4">
      <t>カクニン</t>
    </rPh>
    <rPh sb="4" eb="5">
      <t>ビ</t>
    </rPh>
    <phoneticPr fontId="1"/>
  </si>
  <si>
    <t>C2確認相手先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</si>
  <si>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C2確認相手先 担当者</t>
    <rPh sb="2" eb="4">
      <t>カクニン</t>
    </rPh>
    <rPh sb="4" eb="7">
      <t>アイテサキ</t>
    </rPh>
    <rPh sb="8" eb="11">
      <t>タントウシャ</t>
    </rPh>
    <phoneticPr fontId="1"/>
  </si>
  <si>
    <t>C2確認相手先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</si>
  <si>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C2団体担当者</t>
    <rPh sb="2" eb="4">
      <t>ダンタイ</t>
    </rPh>
    <rPh sb="4" eb="7">
      <t>タントウシャ</t>
    </rPh>
    <phoneticPr fontId="1"/>
  </si>
  <si>
    <t>C2使用料</t>
    <rPh sb="2" eb="5">
      <t>シヨウリョウ</t>
    </rPh>
    <phoneticPr fontId="1"/>
  </si>
  <si>
    <t>C3楽曲名</t>
    <rPh sb="2" eb="4">
      <t>ガッキョク</t>
    </rPh>
    <rPh sb="4" eb="5">
      <t>メイ</t>
    </rPh>
    <phoneticPr fontId="1"/>
  </si>
  <si>
    <t>C3出版社</t>
    <rPh sb="2" eb="5">
      <t>シュッパンシャ</t>
    </rPh>
    <phoneticPr fontId="1"/>
  </si>
  <si>
    <t>C3CD番号</t>
    <rPh sb="4" eb="6">
      <t>バンゴウ</t>
    </rPh>
    <phoneticPr fontId="1"/>
  </si>
  <si>
    <t>C3証明書の有無</t>
    <rPh sb="2" eb="5">
      <t>ショウメイショ</t>
    </rPh>
    <rPh sb="6" eb="8">
      <t>ウム</t>
    </rPh>
    <phoneticPr fontId="1"/>
  </si>
  <si>
    <t>C3確認日</t>
    <rPh sb="2" eb="4">
      <t>カクニン</t>
    </rPh>
    <rPh sb="4" eb="5">
      <t>ビ</t>
    </rPh>
    <phoneticPr fontId="1"/>
  </si>
  <si>
    <t>C3確認相手先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</si>
  <si>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C3確認相手先 担当者</t>
    <rPh sb="2" eb="4">
      <t>カクニン</t>
    </rPh>
    <rPh sb="4" eb="7">
      <t>アイテサキ</t>
    </rPh>
    <rPh sb="8" eb="11">
      <t>タントウシャ</t>
    </rPh>
    <phoneticPr fontId="1"/>
  </si>
  <si>
    <t>C3確認相手先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</si>
  <si>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C3団体担当者</t>
    <rPh sb="2" eb="4">
      <t>ダンタイ</t>
    </rPh>
    <rPh sb="4" eb="7">
      <t>タントウシャ</t>
    </rPh>
    <phoneticPr fontId="1"/>
  </si>
  <si>
    <t>C3使用料</t>
    <rPh sb="2" eb="5">
      <t>シヨウリョウ</t>
    </rPh>
    <phoneticPr fontId="1"/>
  </si>
  <si>
    <t>C4楽曲名</t>
    <rPh sb="2" eb="4">
      <t>ガッキョク</t>
    </rPh>
    <rPh sb="4" eb="5">
      <t>メイ</t>
    </rPh>
    <phoneticPr fontId="1"/>
  </si>
  <si>
    <t>C4出版社</t>
    <rPh sb="2" eb="5">
      <t>シュッパンシャ</t>
    </rPh>
    <phoneticPr fontId="1"/>
  </si>
  <si>
    <t>C4CD番号</t>
    <rPh sb="4" eb="6">
      <t>バンゴウ</t>
    </rPh>
    <phoneticPr fontId="1"/>
  </si>
  <si>
    <t>C4証明書の有無</t>
    <rPh sb="2" eb="5">
      <t>ショウメイショ</t>
    </rPh>
    <rPh sb="6" eb="8">
      <t>ウム</t>
    </rPh>
    <phoneticPr fontId="1"/>
  </si>
  <si>
    <t>C4確認日</t>
    <rPh sb="2" eb="4">
      <t>カクニン</t>
    </rPh>
    <rPh sb="4" eb="5">
      <t>ビ</t>
    </rPh>
    <phoneticPr fontId="1"/>
  </si>
  <si>
    <t>C4確認相手先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</si>
  <si>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C4確認相手先 担当者</t>
    <rPh sb="2" eb="4">
      <t>カクニン</t>
    </rPh>
    <rPh sb="4" eb="7">
      <t>アイテサキ</t>
    </rPh>
    <rPh sb="8" eb="11">
      <t>タントウシャ</t>
    </rPh>
    <phoneticPr fontId="1"/>
  </si>
  <si>
    <t>C4確認相手先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</si>
  <si>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C4団体担当者</t>
    <rPh sb="2" eb="4">
      <t>ダンタイ</t>
    </rPh>
    <rPh sb="4" eb="7">
      <t>タントウシャ</t>
    </rPh>
    <phoneticPr fontId="1"/>
  </si>
  <si>
    <t>C4使用料</t>
    <rPh sb="2" eb="5">
      <t>シヨウリョウ</t>
    </rPh>
    <phoneticPr fontId="1"/>
  </si>
  <si>
    <t>C5楽曲名</t>
    <rPh sb="2" eb="4">
      <t>ガッキョク</t>
    </rPh>
    <rPh sb="4" eb="5">
      <t>メイ</t>
    </rPh>
    <phoneticPr fontId="1"/>
  </si>
  <si>
    <t>C5出版社</t>
    <rPh sb="2" eb="5">
      <t>シュッパンシャ</t>
    </rPh>
    <phoneticPr fontId="1"/>
  </si>
  <si>
    <t>C5CD番号</t>
    <rPh sb="4" eb="6">
      <t>バンゴウ</t>
    </rPh>
    <phoneticPr fontId="1"/>
  </si>
  <si>
    <t>C5証明書の有無</t>
    <rPh sb="2" eb="5">
      <t>ショウメイショ</t>
    </rPh>
    <rPh sb="6" eb="8">
      <t>ウム</t>
    </rPh>
    <phoneticPr fontId="1"/>
  </si>
  <si>
    <t>C5確認日</t>
    <rPh sb="2" eb="4">
      <t>カクニン</t>
    </rPh>
    <rPh sb="4" eb="5">
      <t>ビ</t>
    </rPh>
    <phoneticPr fontId="1"/>
  </si>
  <si>
    <t>C5確認相手先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</si>
  <si>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C5確認相手先 担当者</t>
    <rPh sb="2" eb="4">
      <t>カクニン</t>
    </rPh>
    <rPh sb="4" eb="7">
      <t>アイテサキ</t>
    </rPh>
    <rPh sb="8" eb="11">
      <t>タントウシャ</t>
    </rPh>
    <phoneticPr fontId="1"/>
  </si>
  <si>
    <t>C5確認相手先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</si>
  <si>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C5団体担当者</t>
    <rPh sb="2" eb="4">
      <t>ダンタイ</t>
    </rPh>
    <rPh sb="4" eb="7">
      <t>タントウシャ</t>
    </rPh>
    <phoneticPr fontId="1"/>
  </si>
  <si>
    <t>C5使用料</t>
    <rPh sb="2" eb="5">
      <t>シヨウリョウ</t>
    </rPh>
    <phoneticPr fontId="1"/>
  </si>
  <si>
    <t>C6楽曲名</t>
    <rPh sb="2" eb="4">
      <t>ガッキョク</t>
    </rPh>
    <rPh sb="4" eb="5">
      <t>メイ</t>
    </rPh>
    <phoneticPr fontId="1"/>
  </si>
  <si>
    <t>C6出版社</t>
    <rPh sb="2" eb="5">
      <t>シュッパンシャ</t>
    </rPh>
    <phoneticPr fontId="1"/>
  </si>
  <si>
    <t>C6CD番号</t>
    <rPh sb="4" eb="6">
      <t>バンゴウ</t>
    </rPh>
    <phoneticPr fontId="1"/>
  </si>
  <si>
    <t>C6証明書の有無</t>
    <rPh sb="2" eb="5">
      <t>ショウメイショ</t>
    </rPh>
    <rPh sb="6" eb="8">
      <t>ウム</t>
    </rPh>
    <phoneticPr fontId="1"/>
  </si>
  <si>
    <t>C6確認日</t>
    <rPh sb="2" eb="4">
      <t>カクニン</t>
    </rPh>
    <rPh sb="4" eb="5">
      <t>ビ</t>
    </rPh>
    <phoneticPr fontId="1"/>
  </si>
  <si>
    <t>C6確認相手先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</si>
  <si>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C6確認相手先 担当者</t>
    <rPh sb="2" eb="4">
      <t>カクニン</t>
    </rPh>
    <rPh sb="4" eb="7">
      <t>アイテサキ</t>
    </rPh>
    <rPh sb="8" eb="11">
      <t>タントウシャ</t>
    </rPh>
    <phoneticPr fontId="1"/>
  </si>
  <si>
    <t>C6確認相手先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</si>
  <si>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C6団体担当者</t>
    <rPh sb="2" eb="4">
      <t>ダンタイ</t>
    </rPh>
    <rPh sb="4" eb="7">
      <t>タントウシャ</t>
    </rPh>
    <phoneticPr fontId="1"/>
  </si>
  <si>
    <t>C6使用料</t>
    <rPh sb="2" eb="5">
      <t>シヨウリョウ</t>
    </rPh>
    <phoneticPr fontId="1"/>
  </si>
  <si>
    <t>C7楽曲名</t>
    <rPh sb="2" eb="4">
      <t>ガッキョク</t>
    </rPh>
    <rPh sb="4" eb="5">
      <t>メイ</t>
    </rPh>
    <phoneticPr fontId="1"/>
  </si>
  <si>
    <t>C7出版社</t>
    <rPh sb="2" eb="5">
      <t>シュッパンシャ</t>
    </rPh>
    <phoneticPr fontId="1"/>
  </si>
  <si>
    <t>C7CD番号</t>
    <rPh sb="4" eb="6">
      <t>バンゴウ</t>
    </rPh>
    <phoneticPr fontId="1"/>
  </si>
  <si>
    <t>C7証明書の有無</t>
    <rPh sb="2" eb="5">
      <t>ショウメイショ</t>
    </rPh>
    <rPh sb="6" eb="8">
      <t>ウム</t>
    </rPh>
    <phoneticPr fontId="1"/>
  </si>
  <si>
    <t>C7確認日</t>
    <rPh sb="2" eb="4">
      <t>カクニン</t>
    </rPh>
    <rPh sb="4" eb="5">
      <t>ビ</t>
    </rPh>
    <phoneticPr fontId="1"/>
  </si>
  <si>
    <t>C7確認相手先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</si>
  <si>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C7確認相手先 担当者</t>
    <rPh sb="2" eb="4">
      <t>カクニン</t>
    </rPh>
    <rPh sb="4" eb="7">
      <t>アイテサキ</t>
    </rPh>
    <rPh sb="8" eb="11">
      <t>タントウシャ</t>
    </rPh>
    <phoneticPr fontId="1"/>
  </si>
  <si>
    <t>C7確認相手先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</si>
  <si>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C7団体担当者</t>
    <rPh sb="2" eb="4">
      <t>ダンタイ</t>
    </rPh>
    <rPh sb="4" eb="7">
      <t>タントウシャ</t>
    </rPh>
    <phoneticPr fontId="1"/>
  </si>
  <si>
    <t>C7使用料</t>
    <rPh sb="2" eb="5">
      <t>シヨウリョウ</t>
    </rPh>
    <phoneticPr fontId="1"/>
  </si>
  <si>
    <t>C8楽曲名</t>
    <rPh sb="2" eb="4">
      <t>ガッキョク</t>
    </rPh>
    <rPh sb="4" eb="5">
      <t>メイ</t>
    </rPh>
    <phoneticPr fontId="1"/>
  </si>
  <si>
    <t>C8出版社</t>
    <rPh sb="2" eb="5">
      <t>シュッパンシャ</t>
    </rPh>
    <phoneticPr fontId="1"/>
  </si>
  <si>
    <t>C8CD番号</t>
    <rPh sb="4" eb="6">
      <t>バンゴウ</t>
    </rPh>
    <phoneticPr fontId="1"/>
  </si>
  <si>
    <t>C8証明書の有無</t>
    <rPh sb="2" eb="5">
      <t>ショウメイショ</t>
    </rPh>
    <rPh sb="6" eb="8">
      <t>ウム</t>
    </rPh>
    <phoneticPr fontId="1"/>
  </si>
  <si>
    <t>C8確認日</t>
    <rPh sb="2" eb="4">
      <t>カクニン</t>
    </rPh>
    <rPh sb="4" eb="5">
      <t>ビ</t>
    </rPh>
    <phoneticPr fontId="1"/>
  </si>
  <si>
    <t>C8確認相手先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</si>
  <si>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C8確認相手先 担当者</t>
    <rPh sb="2" eb="4">
      <t>カクニン</t>
    </rPh>
    <rPh sb="4" eb="7">
      <t>アイテサキ</t>
    </rPh>
    <rPh sb="8" eb="11">
      <t>タントウシャ</t>
    </rPh>
    <phoneticPr fontId="1"/>
  </si>
  <si>
    <t>C8確認相手先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</si>
  <si>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C8団体担当者</t>
    <rPh sb="2" eb="4">
      <t>ダンタイ</t>
    </rPh>
    <rPh sb="4" eb="7">
      <t>タントウシャ</t>
    </rPh>
    <phoneticPr fontId="1"/>
  </si>
  <si>
    <t>C8使用料</t>
    <rPh sb="2" eb="5">
      <t>シヨウリョウ</t>
    </rPh>
    <phoneticPr fontId="1"/>
  </si>
  <si>
    <t>C9楽曲名</t>
    <rPh sb="2" eb="4">
      <t>ガッキョク</t>
    </rPh>
    <rPh sb="4" eb="5">
      <t>メイ</t>
    </rPh>
    <phoneticPr fontId="1"/>
  </si>
  <si>
    <t>C9出版社</t>
    <rPh sb="2" eb="5">
      <t>シュッパンシャ</t>
    </rPh>
    <phoneticPr fontId="1"/>
  </si>
  <si>
    <t>C9CD番号</t>
    <rPh sb="4" eb="6">
      <t>バンゴウ</t>
    </rPh>
    <phoneticPr fontId="1"/>
  </si>
  <si>
    <t>C9証明書の有無</t>
    <rPh sb="2" eb="5">
      <t>ショウメイショ</t>
    </rPh>
    <rPh sb="6" eb="8">
      <t>ウム</t>
    </rPh>
    <phoneticPr fontId="1"/>
  </si>
  <si>
    <t>C9確認日</t>
    <rPh sb="2" eb="4">
      <t>カクニン</t>
    </rPh>
    <rPh sb="4" eb="5">
      <t>ビ</t>
    </rPh>
    <phoneticPr fontId="1"/>
  </si>
  <si>
    <t>C9確認相手先 社名</t>
    <rPh sb="2" eb="4">
      <t>カクニン</t>
    </rPh>
    <rPh sb="4" eb="6">
      <t>アイテ</t>
    </rPh>
    <rPh sb="6" eb="7">
      <t>サキ</t>
    </rPh>
    <rPh sb="8" eb="10">
      <t>シャメイ</t>
    </rPh>
    <phoneticPr fontId="1"/>
  </si>
  <si>
    <t>C9確認相手先 担当者</t>
    <rPh sb="2" eb="4">
      <t>カクニン</t>
    </rPh>
    <rPh sb="4" eb="7">
      <t>アイテサキ</t>
    </rPh>
    <rPh sb="8" eb="11">
      <t>タントウシャ</t>
    </rPh>
    <phoneticPr fontId="1"/>
  </si>
  <si>
    <t>C9確認相手先 電話番号</t>
    <rPh sb="2" eb="4">
      <t>カクニン</t>
    </rPh>
    <rPh sb="4" eb="7">
      <t>アイテサキ</t>
    </rPh>
    <rPh sb="8" eb="10">
      <t>デンワ</t>
    </rPh>
    <rPh sb="10" eb="12">
      <t>バンゴウ</t>
    </rPh>
    <phoneticPr fontId="1"/>
  </si>
  <si>
    <t>C9団体担当者</t>
    <rPh sb="2" eb="4">
      <t>ダンタイ</t>
    </rPh>
    <rPh sb="4" eb="7">
      <t>タントウシャ</t>
    </rPh>
    <phoneticPr fontId="1"/>
  </si>
  <si>
    <t>C9使用料</t>
    <rPh sb="2" eb="5">
      <t>シヨウリョウ</t>
    </rPh>
    <phoneticPr fontId="1"/>
  </si>
  <si>
    <t>C10楽曲名</t>
    <rPh sb="3" eb="5">
      <t>ガッキョク</t>
    </rPh>
    <rPh sb="5" eb="6">
      <t>メイ</t>
    </rPh>
    <phoneticPr fontId="1"/>
  </si>
  <si>
    <t>C10出版社</t>
    <rPh sb="3" eb="6">
      <t>シュッパンシャ</t>
    </rPh>
    <phoneticPr fontId="1"/>
  </si>
  <si>
    <t>C10CD番号</t>
    <rPh sb="5" eb="7">
      <t>バンゴウ</t>
    </rPh>
    <phoneticPr fontId="1"/>
  </si>
  <si>
    <t>C10証明書の有無</t>
    <rPh sb="3" eb="6">
      <t>ショウメイショ</t>
    </rPh>
    <rPh sb="7" eb="9">
      <t>ウム</t>
    </rPh>
    <phoneticPr fontId="1"/>
  </si>
  <si>
    <t>C10確認日</t>
    <rPh sb="3" eb="5">
      <t>カクニン</t>
    </rPh>
    <rPh sb="5" eb="6">
      <t>ビ</t>
    </rPh>
    <phoneticPr fontId="1"/>
  </si>
  <si>
    <t>C10確認相手先 社名</t>
    <rPh sb="3" eb="5">
      <t>カクニン</t>
    </rPh>
    <rPh sb="5" eb="7">
      <t>アイテ</t>
    </rPh>
    <rPh sb="7" eb="8">
      <t>サキ</t>
    </rPh>
    <rPh sb="9" eb="11">
      <t>シャメイ</t>
    </rPh>
    <phoneticPr fontId="1"/>
  </si>
  <si>
    <t>C10確認相手先 担当者</t>
    <rPh sb="3" eb="5">
      <t>カクニン</t>
    </rPh>
    <rPh sb="5" eb="8">
      <t>アイテサキ</t>
    </rPh>
    <rPh sb="9" eb="12">
      <t>タントウシャ</t>
    </rPh>
    <phoneticPr fontId="1"/>
  </si>
  <si>
    <t>C10確認相手先 電話番号</t>
    <rPh sb="3" eb="5">
      <t>カクニン</t>
    </rPh>
    <rPh sb="5" eb="8">
      <t>アイテサキ</t>
    </rPh>
    <rPh sb="9" eb="11">
      <t>デンワ</t>
    </rPh>
    <rPh sb="11" eb="13">
      <t>バンゴウ</t>
    </rPh>
    <phoneticPr fontId="1"/>
  </si>
  <si>
    <t>C10団体担当者</t>
    <rPh sb="3" eb="5">
      <t>ダンタイ</t>
    </rPh>
    <rPh sb="5" eb="8">
      <t>タントウシャ</t>
    </rPh>
    <phoneticPr fontId="1"/>
  </si>
  <si>
    <t>C10使用料</t>
    <rPh sb="3" eb="6">
      <t>シヨウリョウ</t>
    </rPh>
    <phoneticPr fontId="1"/>
  </si>
  <si>
    <t>←ここまで値でコピー</t>
    <rPh sb="5" eb="6">
      <t>アタイ</t>
    </rPh>
    <phoneticPr fontId="1"/>
  </si>
  <si>
    <t>↑2列目を値でコピー</t>
    <rPh sb="2" eb="3">
      <t>レツ</t>
    </rPh>
    <rPh sb="3" eb="4">
      <t>メ</t>
    </rPh>
    <rPh sb="5" eb="6">
      <t>アタイ</t>
    </rPh>
    <phoneticPr fontId="1"/>
  </si>
  <si>
    <t>2t</t>
    <phoneticPr fontId="1"/>
  </si>
  <si>
    <t>2tロング</t>
    <phoneticPr fontId="1"/>
  </si>
  <si>
    <t>←ここから値でコピー</t>
    <rPh sb="5" eb="6">
      <t>アタイ</t>
    </rPh>
    <phoneticPr fontId="1"/>
  </si>
  <si>
    <t>列とばし</t>
    <rPh sb="0" eb="1">
      <t>レツ</t>
    </rPh>
    <phoneticPr fontId="1"/>
  </si>
  <si>
    <t>音楽著作権使用許諾に関する確認書</t>
    <rPh sb="0" eb="2">
      <t>オンガク</t>
    </rPh>
    <rPh sb="2" eb="4">
      <t>チョサク</t>
    </rPh>
    <rPh sb="4" eb="5">
      <t>ケン</t>
    </rPh>
    <rPh sb="5" eb="7">
      <t>シヨウ</t>
    </rPh>
    <rPh sb="7" eb="9">
      <t>キョダク</t>
    </rPh>
    <rPh sb="10" eb="11">
      <t>カン</t>
    </rPh>
    <rPh sb="13" eb="16">
      <t>カクニンショ</t>
    </rPh>
    <phoneticPr fontId="1"/>
  </si>
  <si>
    <r>
      <rPr>
        <sz val="10"/>
        <color theme="1"/>
        <rFont val="ＭＳ Ｐ明朝"/>
        <family val="1"/>
        <charset val="128"/>
      </rPr>
      <t>団体名</t>
    </r>
    <rPh sb="0" eb="2">
      <t>ダンタイ</t>
    </rPh>
    <rPh sb="2" eb="3">
      <t>メイ</t>
    </rPh>
    <phoneticPr fontId="1"/>
  </si>
  <si>
    <t>使用楽曲名</t>
    <rPh sb="0" eb="2">
      <t>シヨウ</t>
    </rPh>
    <rPh sb="2" eb="4">
      <t>ガッキョク</t>
    </rPh>
    <rPh sb="4" eb="5">
      <t>メイ</t>
    </rPh>
    <phoneticPr fontId="1"/>
  </si>
  <si>
    <t>確認相手先</t>
    <rPh sb="0" eb="2">
      <t>カクニン</t>
    </rPh>
    <rPh sb="2" eb="4">
      <t>アイテ</t>
    </rPh>
    <rPh sb="4" eb="5">
      <t>サキ</t>
    </rPh>
    <phoneticPr fontId="1"/>
  </si>
  <si>
    <t>社名</t>
    <rPh sb="0" eb="2">
      <t>シャメイ</t>
    </rPh>
    <phoneticPr fontId="1"/>
  </si>
  <si>
    <t>電話番号</t>
    <rPh sb="0" eb="2">
      <t>デンワ</t>
    </rPh>
    <rPh sb="2" eb="4">
      <t>バンゴウ</t>
    </rPh>
    <phoneticPr fontId="1"/>
  </si>
  <si>
    <t>出演団体担当者名</t>
    <rPh sb="0" eb="2">
      <t>シュツエン</t>
    </rPh>
    <rPh sb="2" eb="4">
      <t>ダンタイ</t>
    </rPh>
    <rPh sb="4" eb="7">
      <t>タントウシャ</t>
    </rPh>
    <rPh sb="7" eb="8">
      <t>メイ</t>
    </rPh>
    <phoneticPr fontId="1"/>
  </si>
  <si>
    <t>確認(予定）日</t>
    <rPh sb="0" eb="2">
      <t>カクニン</t>
    </rPh>
    <rPh sb="3" eb="5">
      <t>ヨテイ</t>
    </rPh>
    <rPh sb="6" eb="7">
      <t>ジツ</t>
    </rPh>
    <phoneticPr fontId="1"/>
  </si>
  <si>
    <t>使用料</t>
    <rPh sb="0" eb="3">
      <t>シヨウリョウ</t>
    </rPh>
    <phoneticPr fontId="1"/>
  </si>
  <si>
    <t>CD番号</t>
    <rPh sb="2" eb="4">
      <t>バンゴウ</t>
    </rPh>
    <phoneticPr fontId="1"/>
  </si>
  <si>
    <t>証明書の有無</t>
    <rPh sb="0" eb="3">
      <t>ショウメイショ</t>
    </rPh>
    <rPh sb="4" eb="6">
      <t>ウム</t>
    </rPh>
    <phoneticPr fontId="1"/>
  </si>
  <si>
    <r>
      <rPr>
        <sz val="22"/>
        <rFont val="ＭＳ Ｐゴシック"/>
        <family val="3"/>
        <charset val="128"/>
      </rPr>
      <t>【関東カラーガードコンテスト</t>
    </r>
    <r>
      <rPr>
        <sz val="22"/>
        <rFont val="Franklin Gothic Book"/>
        <family val="2"/>
      </rPr>
      <t xml:space="preserve"> </t>
    </r>
    <r>
      <rPr>
        <sz val="22"/>
        <rFont val="ＭＳ Ｐゴシック"/>
        <family val="3"/>
        <charset val="128"/>
      </rPr>
      <t>参加申込書の入力にあたって】</t>
    </r>
    <rPh sb="1" eb="3">
      <t>カントウ</t>
    </rPh>
    <rPh sb="15" eb="17">
      <t>サンカ</t>
    </rPh>
    <rPh sb="17" eb="20">
      <t>モウシコミショ</t>
    </rPh>
    <rPh sb="21" eb="23">
      <t>ニュウリョク</t>
    </rPh>
    <phoneticPr fontId="36"/>
  </si>
  <si>
    <r>
      <rPr>
        <sz val="12"/>
        <rFont val="ＭＳ Ｐゴシック"/>
        <family val="3"/>
        <charset val="128"/>
      </rPr>
      <t>カラーガードコンテスト専用</t>
    </r>
    <r>
      <rPr>
        <sz val="12"/>
        <rFont val="Franklin Gothic Book"/>
        <family val="2"/>
      </rPr>
      <t xml:space="preserve">E-mail 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 xml:space="preserve"> cg.contest.kanto@m-bkanto.org</t>
    </r>
    <rPh sb="11" eb="13">
      <t>センヨウ</t>
    </rPh>
    <phoneticPr fontId="1"/>
  </si>
  <si>
    <r>
      <rPr>
        <sz val="18"/>
        <color indexed="8"/>
        <rFont val="ＭＳ Ｐゴシック"/>
        <family val="3"/>
        <charset val="128"/>
      </rPr>
      <t xml:space="preserve">★ </t>
    </r>
    <r>
      <rPr>
        <sz val="24"/>
        <color indexed="8"/>
        <rFont val="ＭＳ Ｐゴシック"/>
        <family val="3"/>
        <charset val="128"/>
      </rPr>
      <t>構成メンバー名簿</t>
    </r>
    <rPh sb="8" eb="10">
      <t>メイボ</t>
    </rPh>
    <phoneticPr fontId="11"/>
  </si>
  <si>
    <t>プログラム掲載</t>
    <rPh sb="5" eb="7">
      <t>ケイサイ</t>
    </rPh>
    <phoneticPr fontId="36"/>
  </si>
  <si>
    <t>1：掲載　0：不掲載</t>
    <rPh sb="2" eb="4">
      <t>ケイサイ</t>
    </rPh>
    <rPh sb="7" eb="8">
      <t>フ</t>
    </rPh>
    <rPh sb="8" eb="10">
      <t>ケイサイ</t>
    </rPh>
    <phoneticPr fontId="36"/>
  </si>
  <si>
    <t>全員掲載する</t>
    <rPh sb="0" eb="2">
      <t>ゼンイン</t>
    </rPh>
    <rPh sb="2" eb="4">
      <t>ケイサイ</t>
    </rPh>
    <phoneticPr fontId="36"/>
  </si>
  <si>
    <t>全員掲載しない</t>
    <rPh sb="0" eb="2">
      <t>ゼンイン</t>
    </rPh>
    <rPh sb="2" eb="4">
      <t>ケイサイ</t>
    </rPh>
    <phoneticPr fontId="36"/>
  </si>
  <si>
    <t>個別に設定する</t>
    <rPh sb="0" eb="2">
      <t>コベツ</t>
    </rPh>
    <rPh sb="3" eb="5">
      <t>セッテイ</t>
    </rPh>
    <phoneticPr fontId="36"/>
  </si>
  <si>
    <r>
      <rPr>
        <sz val="12"/>
        <color indexed="8"/>
        <rFont val="ＭＳ Ｐゴシック"/>
        <family val="3"/>
        <charset val="128"/>
      </rPr>
      <t>※リストから選択して下さい</t>
    </r>
    <phoneticPr fontId="36"/>
  </si>
  <si>
    <t>※ プログラム掲載について</t>
    <phoneticPr fontId="36"/>
  </si>
  <si>
    <t>選択判定</t>
    <rPh sb="0" eb="2">
      <t>センタク</t>
    </rPh>
    <rPh sb="2" eb="4">
      <t>ハンテイ</t>
    </rPh>
    <phoneticPr fontId="36"/>
  </si>
  <si>
    <r>
      <rPr>
        <sz val="11"/>
        <color indexed="10"/>
        <rFont val="ＭＳ Ｐゴシック"/>
        <family val="3"/>
        <charset val="128"/>
      </rPr>
      <t xml:space="preserve">● </t>
    </r>
    <r>
      <rPr>
        <b/>
        <sz val="11"/>
        <color indexed="10"/>
        <rFont val="ＭＳ Ｐゴシック"/>
        <family val="3"/>
        <charset val="128"/>
      </rPr>
      <t>プログラムに構成メンバーの氏名を掲載します。掲載の有無を選択して下さい。</t>
    </r>
    <phoneticPr fontId="36"/>
  </si>
  <si>
    <t>● プログラムに個人名を掲載することについて、その個人に必ず承諾を得て下さい｡</t>
    <phoneticPr fontId="36"/>
  </si>
  <si>
    <t>　　また、未成年の場合は、保護者に承諾を得て下さい。</t>
    <phoneticPr fontId="36"/>
  </si>
  <si>
    <t>● 承諾を得られない場合は掲載ができませんので、構成メンバー表の「プログラムへの掲載」欄を『掲載しない』にして下さい。</t>
    <rPh sb="24" eb="26">
      <t>コウセイ</t>
    </rPh>
    <rPh sb="30" eb="31">
      <t>ヒョウ</t>
    </rPh>
    <rPh sb="40" eb="42">
      <t>ケイサイ</t>
    </rPh>
    <rPh sb="43" eb="44">
      <t>ラン</t>
    </rPh>
    <rPh sb="46" eb="48">
      <t>ケイサイ</t>
    </rPh>
    <phoneticPr fontId="36"/>
  </si>
  <si>
    <t>■ 構成メンバーの氏名・年齢・学年を入力してください。</t>
    <rPh sb="2" eb="4">
      <t>コウセイ</t>
    </rPh>
    <rPh sb="9" eb="11">
      <t>シメイ</t>
    </rPh>
    <rPh sb="12" eb="14">
      <t>ネンレイ</t>
    </rPh>
    <rPh sb="15" eb="17">
      <t>ガクネン</t>
    </rPh>
    <phoneticPr fontId="36"/>
  </si>
  <si>
    <t>■ 構成メンバーの氏名・年齢・学年・プログラムへの記載の有無を入力してください。</t>
    <rPh sb="2" eb="4">
      <t>コウセイ</t>
    </rPh>
    <rPh sb="9" eb="11">
      <t>シメイ</t>
    </rPh>
    <rPh sb="12" eb="14">
      <t>ネンレイ</t>
    </rPh>
    <rPh sb="15" eb="17">
      <t>ガクネン</t>
    </rPh>
    <rPh sb="25" eb="27">
      <t>キサイ</t>
    </rPh>
    <rPh sb="28" eb="30">
      <t>ウム</t>
    </rPh>
    <phoneticPr fontId="36"/>
  </si>
  <si>
    <r>
      <rPr>
        <b/>
        <sz val="12"/>
        <color indexed="10"/>
        <rFont val="ＭＳ Ｐゴシック"/>
        <family val="3"/>
        <charset val="128"/>
      </rPr>
      <t>※注意事項※</t>
    </r>
  </si>
  <si>
    <t>● 構成メンバーと登録引率者が重複することはありません。</t>
    <phoneticPr fontId="36"/>
  </si>
  <si>
    <t>● 構成メンバー氏名は、必ずその個人に氏名登録の承諾を得た上で入力して下さい。（未成年の場合は、保護者の承諾を得て下さい。）</t>
    <phoneticPr fontId="36"/>
  </si>
  <si>
    <t>【入力にあたって】</t>
    <phoneticPr fontId="36"/>
  </si>
  <si>
    <r>
      <t>　※ 苗字と名前の間は、</t>
    </r>
    <r>
      <rPr>
        <sz val="14"/>
        <rFont val="HGP創英角ｺﾞｼｯｸUB"/>
        <family val="3"/>
        <charset val="128"/>
      </rPr>
      <t>全角で１文字</t>
    </r>
    <r>
      <rPr>
        <sz val="12"/>
        <rFont val="ＭＳ Ｐ明朝"/>
        <family val="1"/>
        <charset val="128"/>
      </rPr>
      <t>スペースを空けてください。また、</t>
    </r>
    <r>
      <rPr>
        <b/>
        <sz val="12"/>
        <rFont val="ＭＳ Ｐ明朝"/>
        <family val="1"/>
        <charset val="128"/>
      </rPr>
      <t>氏名の前後</t>
    </r>
    <r>
      <rPr>
        <sz val="12"/>
        <rFont val="ＭＳ Ｐ明朝"/>
        <family val="1"/>
        <charset val="128"/>
      </rPr>
      <t>や、</t>
    </r>
    <r>
      <rPr>
        <b/>
        <sz val="12"/>
        <rFont val="ＭＳ Ｐ明朝"/>
        <family val="1"/>
        <charset val="128"/>
      </rPr>
      <t>２つ以上のスペース</t>
    </r>
    <r>
      <rPr>
        <sz val="12"/>
        <rFont val="ＭＳ Ｐ明朝"/>
        <family val="1"/>
        <charset val="128"/>
      </rPr>
      <t>を入力しないでください。</t>
    </r>
    <rPh sb="3" eb="5">
      <t>ミョウジ</t>
    </rPh>
    <rPh sb="6" eb="8">
      <t>ナマエ</t>
    </rPh>
    <rPh sb="9" eb="10">
      <t>アイダ</t>
    </rPh>
    <rPh sb="12" eb="14">
      <t>ゼンカク</t>
    </rPh>
    <rPh sb="16" eb="18">
      <t>モジ</t>
    </rPh>
    <rPh sb="23" eb="24">
      <t>ア</t>
    </rPh>
    <rPh sb="34" eb="36">
      <t>シメイ</t>
    </rPh>
    <rPh sb="37" eb="39">
      <t>ゼンゴ</t>
    </rPh>
    <rPh sb="43" eb="45">
      <t>イジョウ</t>
    </rPh>
    <rPh sb="51" eb="53">
      <t>ニュウリョク</t>
    </rPh>
    <phoneticPr fontId="36"/>
  </si>
  <si>
    <r>
      <t>　※ 年齢は</t>
    </r>
    <r>
      <rPr>
        <sz val="14"/>
        <rFont val="HGP創英角ｺﾞｼｯｸUB"/>
        <family val="3"/>
        <charset val="128"/>
      </rPr>
      <t>半角英数字</t>
    </r>
    <r>
      <rPr>
        <sz val="12"/>
        <rFont val="ＭＳ Ｐ明朝"/>
        <family val="1"/>
        <charset val="128"/>
      </rPr>
      <t>で入力してください。</t>
    </r>
    <rPh sb="3" eb="5">
      <t>ネンレイ</t>
    </rPh>
    <rPh sb="6" eb="8">
      <t>ハンカク</t>
    </rPh>
    <rPh sb="8" eb="11">
      <t>エイスウジ</t>
    </rPh>
    <rPh sb="12" eb="14">
      <t>ニュウリョク</t>
    </rPh>
    <phoneticPr fontId="36"/>
  </si>
  <si>
    <r>
      <t>　※ 学年の数字も</t>
    </r>
    <r>
      <rPr>
        <sz val="14"/>
        <rFont val="HGP創英角ｺﾞｼｯｸUB"/>
        <family val="3"/>
        <charset val="128"/>
      </rPr>
      <t>半角英数字</t>
    </r>
    <r>
      <rPr>
        <sz val="12"/>
        <rFont val="ＭＳ Ｐ明朝"/>
        <family val="1"/>
        <charset val="128"/>
      </rPr>
      <t>で入力してください。</t>
    </r>
    <rPh sb="3" eb="5">
      <t>ガクネン</t>
    </rPh>
    <rPh sb="6" eb="8">
      <t>スウジ</t>
    </rPh>
    <rPh sb="9" eb="11">
      <t>ハンカク</t>
    </rPh>
    <rPh sb="11" eb="14">
      <t>エイスウジ</t>
    </rPh>
    <phoneticPr fontId="36"/>
  </si>
  <si>
    <r>
      <t>　※ 他のデータより</t>
    </r>
    <r>
      <rPr>
        <sz val="14"/>
        <rFont val="HGS創英角ｺﾞｼｯｸUB"/>
        <family val="3"/>
        <charset val="128"/>
      </rPr>
      <t>コピー＆ペースト</t>
    </r>
    <r>
      <rPr>
        <sz val="12"/>
        <rFont val="ＭＳ Ｐ明朝"/>
        <family val="1"/>
        <charset val="128"/>
      </rPr>
      <t>を行った場合には 特に</t>
    </r>
    <r>
      <rPr>
        <sz val="14"/>
        <rFont val="HGP創英角ｺﾞｼｯｸUB"/>
        <family val="3"/>
        <charset val="128"/>
      </rPr>
      <t>半角・全角</t>
    </r>
    <r>
      <rPr>
        <sz val="12"/>
        <rFont val="ＭＳ Ｐ明朝"/>
        <family val="1"/>
        <charset val="128"/>
      </rPr>
      <t>に注意してください。エラー表示になる可能性があります。</t>
    </r>
    <rPh sb="3" eb="4">
      <t>タ</t>
    </rPh>
    <rPh sb="19" eb="20">
      <t>オコナ</t>
    </rPh>
    <rPh sb="22" eb="24">
      <t>バアイ</t>
    </rPh>
    <rPh sb="29" eb="31">
      <t>ハンカク</t>
    </rPh>
    <rPh sb="32" eb="34">
      <t>ゼンカク</t>
    </rPh>
    <rPh sb="35" eb="37">
      <t>チュウイ</t>
    </rPh>
    <rPh sb="47" eb="49">
      <t>ヒョウジ</t>
    </rPh>
    <rPh sb="52" eb="55">
      <t>カノウセイ</t>
    </rPh>
    <phoneticPr fontId="36"/>
  </si>
  <si>
    <r>
      <t>　※ 学校に通われていない方の学年は、</t>
    </r>
    <r>
      <rPr>
        <sz val="14"/>
        <rFont val="HGP創英角ｺﾞｼｯｸUB"/>
        <family val="3"/>
        <charset val="128"/>
      </rPr>
      <t>『なし』</t>
    </r>
    <r>
      <rPr>
        <sz val="12"/>
        <rFont val="ＭＳ Ｐ明朝"/>
        <family val="1"/>
        <charset val="128"/>
      </rPr>
      <t>を選択（入力）してください。</t>
    </r>
    <rPh sb="3" eb="5">
      <t>ガッコウ</t>
    </rPh>
    <rPh sb="6" eb="7">
      <t>カヨ</t>
    </rPh>
    <rPh sb="13" eb="14">
      <t>カタ</t>
    </rPh>
    <rPh sb="15" eb="17">
      <t>ガクネン</t>
    </rPh>
    <rPh sb="24" eb="26">
      <t>センタク</t>
    </rPh>
    <phoneticPr fontId="36"/>
  </si>
  <si>
    <t>掲載する</t>
    <rPh sb="0" eb="2">
      <t>ケイサイ</t>
    </rPh>
    <phoneticPr fontId="36"/>
  </si>
  <si>
    <t>掲載しない</t>
    <rPh sb="0" eb="2">
      <t>ケイサイ</t>
    </rPh>
    <phoneticPr fontId="36"/>
  </si>
  <si>
    <t>学年が判別できません。リストから選択してください。</t>
    <rPh sb="0" eb="2">
      <t>ガクネン</t>
    </rPh>
    <rPh sb="3" eb="5">
      <t>ハンベツ</t>
    </rPh>
    <rPh sb="16" eb="18">
      <t>センタク</t>
    </rPh>
    <phoneticPr fontId="36"/>
  </si>
  <si>
    <t>上から順番に記入してください。</t>
    <rPh sb="0" eb="1">
      <t>ウエ</t>
    </rPh>
    <rPh sb="3" eb="5">
      <t>ジュンバン</t>
    </rPh>
    <rPh sb="6" eb="8">
      <t>キニュウ</t>
    </rPh>
    <phoneticPr fontId="36"/>
  </si>
  <si>
    <t>半角英数字で入力してください。</t>
    <rPh sb="0" eb="2">
      <t>ハンカク</t>
    </rPh>
    <rPh sb="2" eb="5">
      <t>エイスウジ</t>
    </rPh>
    <rPh sb="6" eb="8">
      <t>ニュウリョク</t>
    </rPh>
    <phoneticPr fontId="36"/>
  </si>
  <si>
    <t>氏名</t>
    <rPh sb="0" eb="2">
      <t>シメイ</t>
    </rPh>
    <phoneticPr fontId="36"/>
  </si>
  <si>
    <t>年齢</t>
    <rPh sb="0" eb="2">
      <t>ネンレイ</t>
    </rPh>
    <phoneticPr fontId="36"/>
  </si>
  <si>
    <t>学年</t>
    <rPh sb="0" eb="2">
      <t>ガクネン</t>
    </rPh>
    <phoneticPr fontId="36"/>
  </si>
  <si>
    <t>学年別人数</t>
    <rPh sb="0" eb="3">
      <t>ガクネンベツ</t>
    </rPh>
    <rPh sb="3" eb="5">
      <t>ニンズ</t>
    </rPh>
    <phoneticPr fontId="36"/>
  </si>
  <si>
    <t>名前取込</t>
    <rPh sb="0" eb="2">
      <t>ナマエ</t>
    </rPh>
    <rPh sb="2" eb="4">
      <t>トリコミ</t>
    </rPh>
    <phoneticPr fontId="36"/>
  </si>
  <si>
    <t>名前判定</t>
    <rPh sb="0" eb="2">
      <t>ナマエ</t>
    </rPh>
    <rPh sb="2" eb="4">
      <t>ハンテイ</t>
    </rPh>
    <phoneticPr fontId="36"/>
  </si>
  <si>
    <t>年齢判定</t>
    <rPh sb="0" eb="2">
      <t>ネンレイ</t>
    </rPh>
    <rPh sb="2" eb="4">
      <t>ハンテイ</t>
    </rPh>
    <phoneticPr fontId="36"/>
  </si>
  <si>
    <t>学年判別</t>
    <rPh sb="0" eb="2">
      <t>ガクネン</t>
    </rPh>
    <rPh sb="2" eb="4">
      <t>ハンベツ</t>
    </rPh>
    <phoneticPr fontId="36"/>
  </si>
  <si>
    <t>プログラム判別</t>
    <rPh sb="5" eb="7">
      <t>ハンベツ</t>
    </rPh>
    <phoneticPr fontId="36"/>
  </si>
  <si>
    <t>入力</t>
    <rPh sb="0" eb="2">
      <t>ニュウリョク</t>
    </rPh>
    <phoneticPr fontId="36"/>
  </si>
  <si>
    <t>上から</t>
    <rPh sb="0" eb="1">
      <t>ウエ</t>
    </rPh>
    <phoneticPr fontId="36"/>
  </si>
  <si>
    <t>未記入</t>
    <rPh sb="0" eb="3">
      <t>ミキニュウ</t>
    </rPh>
    <phoneticPr fontId="36"/>
  </si>
  <si>
    <t>警告</t>
    <rPh sb="0" eb="2">
      <t>ケイコク</t>
    </rPh>
    <phoneticPr fontId="36"/>
  </si>
  <si>
    <t>リストから選択してください。</t>
    <rPh sb="5" eb="7">
      <t>センタク</t>
    </rPh>
    <phoneticPr fontId="36"/>
  </si>
  <si>
    <t>小1</t>
    <rPh sb="0" eb="1">
      <t>ショウ</t>
    </rPh>
    <phoneticPr fontId="36"/>
  </si>
  <si>
    <t>年少</t>
    <rPh sb="0" eb="2">
      <t>ネンショウ</t>
    </rPh>
    <phoneticPr fontId="36"/>
  </si>
  <si>
    <t>年中</t>
    <rPh sb="0" eb="2">
      <t>ネンチュウ</t>
    </rPh>
    <phoneticPr fontId="36"/>
  </si>
  <si>
    <t>年長</t>
    <rPh sb="0" eb="2">
      <t>ネンチョウ</t>
    </rPh>
    <phoneticPr fontId="36"/>
  </si>
  <si>
    <t>小2</t>
    <rPh sb="0" eb="1">
      <t>ショウ</t>
    </rPh>
    <phoneticPr fontId="36"/>
  </si>
  <si>
    <t>小3</t>
    <rPh sb="0" eb="1">
      <t>ショウ</t>
    </rPh>
    <phoneticPr fontId="36"/>
  </si>
  <si>
    <t>小4</t>
    <rPh sb="0" eb="1">
      <t>ショウ</t>
    </rPh>
    <phoneticPr fontId="36"/>
  </si>
  <si>
    <t>小5</t>
    <rPh sb="0" eb="1">
      <t>ショウ</t>
    </rPh>
    <phoneticPr fontId="36"/>
  </si>
  <si>
    <t>小6</t>
    <rPh sb="0" eb="1">
      <t>ショウ</t>
    </rPh>
    <phoneticPr fontId="36"/>
  </si>
  <si>
    <t>中1</t>
    <rPh sb="0" eb="1">
      <t>チュウ</t>
    </rPh>
    <phoneticPr fontId="36"/>
  </si>
  <si>
    <t>中2</t>
    <rPh sb="0" eb="1">
      <t>チュウ</t>
    </rPh>
    <phoneticPr fontId="36"/>
  </si>
  <si>
    <t>中3</t>
    <rPh sb="0" eb="1">
      <t>チュウ</t>
    </rPh>
    <phoneticPr fontId="36"/>
  </si>
  <si>
    <t>高1</t>
    <rPh sb="0" eb="1">
      <t>コウ</t>
    </rPh>
    <phoneticPr fontId="36"/>
  </si>
  <si>
    <t>高2</t>
    <rPh sb="0" eb="1">
      <t>コウ</t>
    </rPh>
    <phoneticPr fontId="36"/>
  </si>
  <si>
    <t>高3</t>
    <rPh sb="0" eb="1">
      <t>コウ</t>
    </rPh>
    <phoneticPr fontId="36"/>
  </si>
  <si>
    <t>大1</t>
    <rPh sb="0" eb="1">
      <t>ダイ</t>
    </rPh>
    <phoneticPr fontId="36"/>
  </si>
  <si>
    <t>大2</t>
    <rPh sb="0" eb="1">
      <t>ダイ</t>
    </rPh>
    <phoneticPr fontId="36"/>
  </si>
  <si>
    <t>大3</t>
    <rPh sb="0" eb="1">
      <t>ダイ</t>
    </rPh>
    <phoneticPr fontId="36"/>
  </si>
  <si>
    <t>大4</t>
    <rPh sb="0" eb="1">
      <t>ダイ</t>
    </rPh>
    <phoneticPr fontId="36"/>
  </si>
  <si>
    <t>なし</t>
    <phoneticPr fontId="36"/>
  </si>
  <si>
    <t>判別不能</t>
    <rPh sb="0" eb="2">
      <t>ハンベツ</t>
    </rPh>
    <rPh sb="2" eb="4">
      <t>フノウ</t>
    </rPh>
    <phoneticPr fontId="36"/>
  </si>
  <si>
    <t>なし内訳</t>
    <rPh sb="2" eb="4">
      <t>ウチワケ</t>
    </rPh>
    <phoneticPr fontId="36"/>
  </si>
  <si>
    <t>6歳以下</t>
    <rPh sb="1" eb="2">
      <t>サイ</t>
    </rPh>
    <rPh sb="2" eb="4">
      <t>イカ</t>
    </rPh>
    <phoneticPr fontId="36"/>
  </si>
  <si>
    <t>7歳以上</t>
    <rPh sb="1" eb="2">
      <t>サイ</t>
    </rPh>
    <rPh sb="2" eb="4">
      <t>イジョウ</t>
    </rPh>
    <phoneticPr fontId="36"/>
  </si>
  <si>
    <t>学年別人数</t>
    <rPh sb="0" eb="2">
      <t>ガクネン</t>
    </rPh>
    <rPh sb="2" eb="3">
      <t>ベツ</t>
    </rPh>
    <rPh sb="3" eb="5">
      <t>ニンズ</t>
    </rPh>
    <phoneticPr fontId="36"/>
  </si>
  <si>
    <t>未就学</t>
    <rPh sb="0" eb="3">
      <t>ミシュウガク</t>
    </rPh>
    <phoneticPr fontId="36"/>
  </si>
  <si>
    <t>小学生</t>
    <rPh sb="0" eb="3">
      <t>ショウガクセイ</t>
    </rPh>
    <phoneticPr fontId="36"/>
  </si>
  <si>
    <t>中学生</t>
    <rPh sb="0" eb="3">
      <t>チュウガクセイ</t>
    </rPh>
    <phoneticPr fontId="36"/>
  </si>
  <si>
    <t>高校生</t>
    <rPh sb="0" eb="3">
      <t>コウコウセイ</t>
    </rPh>
    <phoneticPr fontId="36"/>
  </si>
  <si>
    <t>大学生</t>
    <rPh sb="0" eb="3">
      <t>ダイガクセイ</t>
    </rPh>
    <phoneticPr fontId="36"/>
  </si>
  <si>
    <t>社会人</t>
    <rPh sb="0" eb="2">
      <t>シャカイ</t>
    </rPh>
    <rPh sb="2" eb="3">
      <t>ジン</t>
    </rPh>
    <phoneticPr fontId="36"/>
  </si>
  <si>
    <t>その他</t>
    <rPh sb="2" eb="3">
      <t>タ</t>
    </rPh>
    <phoneticPr fontId="36"/>
  </si>
  <si>
    <t>判定</t>
    <rPh sb="0" eb="2">
      <t>ハンテイ</t>
    </rPh>
    <phoneticPr fontId="36"/>
  </si>
  <si>
    <t>【総合判定】</t>
    <rPh sb="1" eb="3">
      <t>ソウゴウ</t>
    </rPh>
    <rPh sb="3" eb="5">
      <t>ハンテイ</t>
    </rPh>
    <phoneticPr fontId="36"/>
  </si>
  <si>
    <t>シートの完成</t>
    <rPh sb="4" eb="6">
      <t>カンセイ</t>
    </rPh>
    <phoneticPr fontId="36"/>
  </si>
  <si>
    <t>名簿の完成</t>
    <rPh sb="0" eb="2">
      <t>メイボ</t>
    </rPh>
    <rPh sb="3" eb="5">
      <t>カンセイ</t>
    </rPh>
    <phoneticPr fontId="36"/>
  </si>
  <si>
    <t>人数</t>
    <rPh sb="0" eb="2">
      <t>ニンズウ</t>
    </rPh>
    <phoneticPr fontId="36"/>
  </si>
  <si>
    <t>■ 構成メンバー数</t>
    <rPh sb="2" eb="4">
      <t>コウセイ</t>
    </rPh>
    <rPh sb="8" eb="9">
      <t>スウ</t>
    </rPh>
    <phoneticPr fontId="36"/>
  </si>
  <si>
    <t>名</t>
    <rPh sb="0" eb="1">
      <t>メイ</t>
    </rPh>
    <phoneticPr fontId="36"/>
  </si>
  <si>
    <r>
      <rPr>
        <sz val="11"/>
        <rFont val="ＭＳ Ｐゴシック"/>
        <family val="3"/>
        <charset val="128"/>
      </rPr>
      <t xml:space="preserve">● </t>
    </r>
    <r>
      <rPr>
        <b/>
        <sz val="11"/>
        <rFont val="ＭＳ Ｐゴシック"/>
        <family val="3"/>
        <charset val="128"/>
      </rPr>
      <t>構成メンバーとは、当日演技フロアに入場し、演奏演技を行う者 及び 搬入出補助員です。</t>
    </r>
    <rPh sb="32" eb="33">
      <t>オヨ</t>
    </rPh>
    <rPh sb="35" eb="37">
      <t>ハンニュウ</t>
    </rPh>
    <rPh sb="37" eb="38">
      <t>シュツ</t>
    </rPh>
    <rPh sb="38" eb="41">
      <t>ホジョイン</t>
    </rPh>
    <phoneticPr fontId="36"/>
  </si>
  <si>
    <t>補助</t>
    <rPh sb="0" eb="2">
      <t>ホジョ</t>
    </rPh>
    <phoneticPr fontId="1"/>
  </si>
  <si>
    <t>補助</t>
    <rPh sb="0" eb="2">
      <t>ホジョ</t>
    </rPh>
    <phoneticPr fontId="36"/>
  </si>
  <si>
    <t>補助員判定</t>
    <rPh sb="0" eb="3">
      <t>ホジョイン</t>
    </rPh>
    <rPh sb="3" eb="5">
      <t>ハンテイ</t>
    </rPh>
    <phoneticPr fontId="36"/>
  </si>
  <si>
    <t>上限</t>
    <rPh sb="0" eb="2">
      <t>ジョウゲン</t>
    </rPh>
    <phoneticPr fontId="36"/>
  </si>
  <si>
    <t>搬入出補助員が超過しています。</t>
    <rPh sb="0" eb="2">
      <t>ハンニュウ</t>
    </rPh>
    <rPh sb="2" eb="3">
      <t>シュツ</t>
    </rPh>
    <rPh sb="3" eb="6">
      <t>ホジョイン</t>
    </rPh>
    <rPh sb="7" eb="9">
      <t>チョウカ</t>
    </rPh>
    <phoneticPr fontId="1"/>
  </si>
  <si>
    <t>■ 搬出入補助員数</t>
    <rPh sb="2" eb="5">
      <t>ハンシュツニュウ</t>
    </rPh>
    <rPh sb="5" eb="8">
      <t>ホジョイン</t>
    </rPh>
    <rPh sb="8" eb="9">
      <t>スウ</t>
    </rPh>
    <phoneticPr fontId="36"/>
  </si>
  <si>
    <t>部門</t>
    <rPh sb="0" eb="2">
      <t>ブモン</t>
    </rPh>
    <phoneticPr fontId="1"/>
  </si>
  <si>
    <t>ジュニアの部</t>
    <rPh sb="5" eb="6">
      <t>ブ</t>
    </rPh>
    <phoneticPr fontId="1"/>
  </si>
  <si>
    <t>高等学校の部</t>
    <rPh sb="0" eb="2">
      <t>コウトウ</t>
    </rPh>
    <rPh sb="2" eb="4">
      <t>ガッコウ</t>
    </rPh>
    <rPh sb="5" eb="6">
      <t>ブ</t>
    </rPh>
    <phoneticPr fontId="1"/>
  </si>
  <si>
    <t>一般の部</t>
    <rPh sb="0" eb="2">
      <t>イッパン</t>
    </rPh>
    <rPh sb="3" eb="4">
      <t>ブ</t>
    </rPh>
    <phoneticPr fontId="1"/>
  </si>
  <si>
    <t>搬出入補助員</t>
    <rPh sb="0" eb="3">
      <t>ハンシュツニュウ</t>
    </rPh>
    <rPh sb="5" eb="6">
      <t>イン</t>
    </rPh>
    <phoneticPr fontId="1"/>
  </si>
  <si>
    <t>登録引率者</t>
    <rPh sb="0" eb="2">
      <t>トウロク</t>
    </rPh>
    <rPh sb="2" eb="5">
      <t>インソツシャ</t>
    </rPh>
    <phoneticPr fontId="1"/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</si>
  <si>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</si>
  <si>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</si>
  <si>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t>　尚、当協会で許可するものは、構成メンバー使用の楽器・器物搬入に使用する車両ならびに構成メンバー乗車のバスのみ</t>
    <rPh sb="42" eb="44">
      <t>コウセイ</t>
    </rPh>
    <rPh sb="48" eb="50">
      <t>ジョウシャ</t>
    </rPh>
    <phoneticPr fontId="11"/>
  </si>
  <si>
    <t>　とさせていただきます。許可した車両には、駐車証を発行します。</t>
    <rPh sb="21" eb="23">
      <t>チュウシャ</t>
    </rPh>
    <phoneticPr fontId="11"/>
  </si>
  <si>
    <t>・ 普通車用の大会専用駐車場はございません。なるべく公共交通機関をご利用の上、ご来場下さいますようお願いします。</t>
    <rPh sb="2" eb="5">
      <t>フツウシャ</t>
    </rPh>
    <rPh sb="5" eb="6">
      <t>ヨウ</t>
    </rPh>
    <rPh sb="7" eb="9">
      <t>タイカイ</t>
    </rPh>
    <rPh sb="9" eb="11">
      <t>センヨウ</t>
    </rPh>
    <rPh sb="11" eb="14">
      <t>チュウシャジョウ</t>
    </rPh>
    <phoneticPr fontId="11"/>
  </si>
  <si>
    <t>・ 申込み状況により、希望台数に添えないことがございますので、予めご了承下さい。</t>
    <rPh sb="2" eb="4">
      <t>モウシコ</t>
    </rPh>
    <rPh sb="5" eb="7">
      <t>ジョウキョウ</t>
    </rPh>
    <phoneticPr fontId="11"/>
  </si>
  <si>
    <r>
      <t xml:space="preserve">・ </t>
    </r>
    <r>
      <rPr>
        <b/>
        <u/>
        <sz val="11"/>
        <rFont val="ＭＳ Ｐゴシック"/>
        <family val="3"/>
        <charset val="128"/>
      </rPr>
      <t>トラックの大きさは、４ｔロング以内</t>
    </r>
    <r>
      <rPr>
        <sz val="11"/>
        <rFont val="ＭＳ Ｐゴシック"/>
        <family val="3"/>
        <charset val="128"/>
      </rPr>
      <t>でお願いします。</t>
    </r>
    <phoneticPr fontId="11"/>
  </si>
  <si>
    <t>・ 大会当日、大会専用駐車区画への進入車両は、当協会が許可した車両のみです。</t>
    <rPh sb="7" eb="9">
      <t>タイカイ</t>
    </rPh>
    <rPh sb="9" eb="11">
      <t>センヨウ</t>
    </rPh>
    <rPh sb="11" eb="13">
      <t>チュウシャ</t>
    </rPh>
    <rPh sb="13" eb="15">
      <t>クカク</t>
    </rPh>
    <phoneticPr fontId="11"/>
  </si>
  <si>
    <t>参加費について</t>
    <rPh sb="0" eb="2">
      <t>サンカ</t>
    </rPh>
    <rPh sb="2" eb="3">
      <t>ヒ</t>
    </rPh>
    <phoneticPr fontId="1"/>
  </si>
  <si>
    <t>団体参加費</t>
    <rPh sb="0" eb="2">
      <t>ダンタイ</t>
    </rPh>
    <rPh sb="2" eb="5">
      <t>サンカヒ</t>
    </rPh>
    <phoneticPr fontId="1"/>
  </si>
  <si>
    <t>個人参加費</t>
    <rPh sb="0" eb="2">
      <t>コジン</t>
    </rPh>
    <rPh sb="2" eb="4">
      <t>サンカ</t>
    </rPh>
    <rPh sb="4" eb="5">
      <t>ヒ</t>
    </rPh>
    <phoneticPr fontId="1"/>
  </si>
  <si>
    <t>個人参加費</t>
    <rPh sb="0" eb="2">
      <t>コジン</t>
    </rPh>
    <rPh sb="2" eb="4">
      <t>サンカ</t>
    </rPh>
    <rPh sb="4" eb="5">
      <t>ヒ</t>
    </rPh>
    <phoneticPr fontId="1"/>
  </si>
  <si>
    <t>団体参加費</t>
    <rPh sb="0" eb="2">
      <t>ダンタイ</t>
    </rPh>
    <rPh sb="2" eb="5">
      <t>サンカヒ</t>
    </rPh>
    <phoneticPr fontId="1"/>
  </si>
  <si>
    <r>
      <t xml:space="preserve"> </t>
    </r>
    <r>
      <rPr>
        <sz val="11"/>
        <color indexed="8"/>
        <rFont val="ＭＳ Ｐゴシック"/>
        <family val="3"/>
        <charset val="128"/>
      </rPr>
      <t>名　＝　</t>
    </r>
    <rPh sb="1" eb="2">
      <t>メイ</t>
    </rPh>
    <phoneticPr fontId="1"/>
  </si>
  <si>
    <t>払込総額</t>
    <rPh sb="0" eb="2">
      <t>ハライコミ</t>
    </rPh>
    <rPh sb="2" eb="4">
      <t>ソウガク</t>
    </rPh>
    <phoneticPr fontId="1"/>
  </si>
  <si>
    <t>払込日</t>
    <rPh sb="0" eb="2">
      <t>ハライコミ</t>
    </rPh>
    <rPh sb="2" eb="3">
      <t>ビ</t>
    </rPh>
    <phoneticPr fontId="1"/>
  </si>
  <si>
    <t>円</t>
    <rPh sb="0" eb="1">
      <t>エン</t>
    </rPh>
    <phoneticPr fontId="1"/>
  </si>
  <si>
    <t xml:space="preserve"> 円</t>
    <rPh sb="1" eb="2">
      <t>エン</t>
    </rPh>
    <phoneticPr fontId="1"/>
  </si>
  <si>
    <t xml:space="preserve"> 円　×　</t>
    <rPh sb="1" eb="2">
      <t>エン</t>
    </rPh>
    <phoneticPr fontId="1"/>
  </si>
  <si>
    <t>cg.contest.kanto@m-bkanto.org</t>
    <phoneticPr fontId="1"/>
  </si>
  <si>
    <t>※必ず連絡がとれる方を入力して下さい。大会に関わる書類を送付・送信致します。</t>
    <phoneticPr fontId="1"/>
  </si>
  <si>
    <t>E-mail (PC)</t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</si>
  <si>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Franklin Gothic Book"/>
        <family val="2"/>
      </rPr>
      <t xml:space="preserve"> E-mail</t>
    </r>
    <r>
      <rPr>
        <sz val="11"/>
        <color theme="1"/>
        <rFont val="ＭＳ Ｐゴシック"/>
        <family val="3"/>
        <charset val="128"/>
      </rPr>
      <t>アドレスは、可能な限り記入してください。</t>
    </r>
    <rPh sb="14" eb="16">
      <t>カノウ</t>
    </rPh>
    <rPh sb="17" eb="18">
      <t>カギ</t>
    </rPh>
    <rPh sb="19" eb="21">
      <t>キニュウ</t>
    </rPh>
    <phoneticPr fontId="1"/>
  </si>
  <si>
    <r>
      <rPr>
        <sz val="11"/>
        <color theme="1"/>
        <rFont val="HG丸ｺﾞｼｯｸM-PRO"/>
        <family val="3"/>
        <charset val="128"/>
      </rPr>
      <t>名</t>
    </r>
    <rPh sb="0" eb="1">
      <t>メイ</t>
    </rPh>
    <phoneticPr fontId="1"/>
  </si>
  <si>
    <r>
      <rPr>
        <sz val="11"/>
        <color indexed="8"/>
        <rFont val="HG丸ｺﾞｼｯｸM-PRO"/>
        <family val="3"/>
        <charset val="128"/>
      </rPr>
      <t>書類送付先（連絡先）と同様</t>
    </r>
    <rPh sb="0" eb="2">
      <t>ショルイ</t>
    </rPh>
    <rPh sb="2" eb="4">
      <t>ソウフ</t>
    </rPh>
    <rPh sb="4" eb="5">
      <t>サキ</t>
    </rPh>
    <phoneticPr fontId="4"/>
  </si>
  <si>
    <t>台</t>
    <rPh sb="0" eb="1">
      <t>ダイ</t>
    </rPh>
    <phoneticPr fontId="1"/>
  </si>
  <si>
    <r>
      <rPr>
        <sz val="11"/>
        <rFont val="ＭＳ Ｐゴシック"/>
        <family val="3"/>
        <charset val="129"/>
      </rPr>
      <t>音楽著作権使用許諾に関する書類　（コピーはすべて</t>
    </r>
    <r>
      <rPr>
        <b/>
        <sz val="11"/>
        <color rgb="FFFF0000"/>
        <rFont val="Franklin Gothic Book"/>
        <family val="2"/>
      </rPr>
      <t>A4</t>
    </r>
    <r>
      <rPr>
        <b/>
        <sz val="11"/>
        <color rgb="FFFF0000"/>
        <rFont val="ＭＳ Ｐゴシック"/>
        <family val="3"/>
        <charset val="129"/>
      </rPr>
      <t>片面</t>
    </r>
    <r>
      <rPr>
        <sz val="11"/>
        <rFont val="ＭＳ Ｐゴシック"/>
        <family val="3"/>
        <charset val="129"/>
      </rPr>
      <t>で印刷）</t>
    </r>
    <rPh sb="13" eb="15">
      <t>ショルイ</t>
    </rPh>
    <rPh sb="26" eb="28">
      <t>カタメン</t>
    </rPh>
    <rPh sb="29" eb="31">
      <t>インサツ</t>
    </rPh>
    <phoneticPr fontId="36"/>
  </si>
  <si>
    <t>振込先</t>
    <rPh sb="0" eb="2">
      <t>フリコミ</t>
    </rPh>
    <rPh sb="2" eb="3">
      <t>サキ</t>
    </rPh>
    <phoneticPr fontId="1"/>
  </si>
  <si>
    <t>日本マーチングバンド協会関東支部</t>
    <rPh sb="0" eb="2">
      <t>ニホン</t>
    </rPh>
    <rPh sb="10" eb="12">
      <t>キョウカイ</t>
    </rPh>
    <rPh sb="12" eb="14">
      <t>カントウ</t>
    </rPh>
    <rPh sb="14" eb="16">
      <t>シブ</t>
    </rPh>
    <phoneticPr fontId="1"/>
  </si>
  <si>
    <t>【払込金額】</t>
    <rPh sb="1" eb="3">
      <t>ハライコミ</t>
    </rPh>
    <rPh sb="3" eb="5">
      <t>キンガク</t>
    </rPh>
    <phoneticPr fontId="1"/>
  </si>
  <si>
    <t>【提出する書類一覧】</t>
    <rPh sb="1" eb="3">
      <t>テイシュツ</t>
    </rPh>
    <rPh sb="5" eb="7">
      <t>ショルイ</t>
    </rPh>
    <rPh sb="7" eb="9">
      <t>イチラン</t>
    </rPh>
    <phoneticPr fontId="36"/>
  </si>
  <si>
    <r>
      <rPr>
        <b/>
        <sz val="12"/>
        <rFont val="ＭＳ Ｐゴシック"/>
        <family val="3"/>
        <charset val="128"/>
      </rPr>
      <t>『</t>
    </r>
    <r>
      <rPr>
        <b/>
        <sz val="12"/>
        <rFont val="Franklin Gothic Book"/>
        <family val="2"/>
      </rPr>
      <t>3</t>
    </r>
    <r>
      <rPr>
        <b/>
        <sz val="12"/>
        <rFont val="ＭＳ Ｐゴシック"/>
        <family val="3"/>
        <charset val="128"/>
      </rPr>
      <t>．提出書類一覧』</t>
    </r>
    <r>
      <rPr>
        <sz val="12"/>
        <rFont val="ＭＳ Ｐゴシック"/>
        <family val="3"/>
        <charset val="128"/>
      </rPr>
      <t>シートにて、払込金額・必要書類を確認してください。</t>
    </r>
    <rPh sb="3" eb="5">
      <t>テイシュツ</t>
    </rPh>
    <rPh sb="5" eb="7">
      <t>ショルイ</t>
    </rPh>
    <rPh sb="7" eb="9">
      <t>イチラン</t>
    </rPh>
    <rPh sb="16" eb="18">
      <t>ハライコミ</t>
    </rPh>
    <rPh sb="18" eb="20">
      <t>キンガク</t>
    </rPh>
    <rPh sb="21" eb="23">
      <t>ヒツヨウ</t>
    </rPh>
    <rPh sb="23" eb="25">
      <t>ショルイ</t>
    </rPh>
    <rPh sb="26" eb="28">
      <t>カクニン</t>
    </rPh>
    <phoneticPr fontId="36"/>
  </si>
  <si>
    <t>※下記の金額を指定の口座に振込んでください。</t>
    <rPh sb="1" eb="3">
      <t>カキ</t>
    </rPh>
    <rPh sb="4" eb="6">
      <t>キンガク</t>
    </rPh>
    <rPh sb="7" eb="9">
      <t>シテイ</t>
    </rPh>
    <rPh sb="10" eb="12">
      <t>コウザ</t>
    </rPh>
    <rPh sb="13" eb="15">
      <t>フリコ</t>
    </rPh>
    <phoneticPr fontId="1"/>
  </si>
  <si>
    <r>
      <t>参加費は、</t>
    </r>
    <r>
      <rPr>
        <b/>
        <sz val="12"/>
        <color rgb="FFFF0000"/>
        <rFont val="ＭＳ Ｐゴシック"/>
        <family val="3"/>
        <charset val="128"/>
      </rPr>
      <t>指定の口座</t>
    </r>
    <r>
      <rPr>
        <sz val="12"/>
        <rFont val="ＭＳ Ｐゴシック"/>
        <family val="3"/>
        <charset val="128"/>
      </rPr>
      <t>に振込んでください。尚、払込料金（手数料）は、団体にてご負担ください。</t>
    </r>
    <rPh sb="0" eb="3">
      <t>サンカヒ</t>
    </rPh>
    <rPh sb="5" eb="7">
      <t>シテイ</t>
    </rPh>
    <rPh sb="8" eb="10">
      <t>コウザ</t>
    </rPh>
    <rPh sb="11" eb="13">
      <t>フリコ</t>
    </rPh>
    <rPh sb="20" eb="21">
      <t>ナオ</t>
    </rPh>
    <rPh sb="22" eb="24">
      <t>ハライコミ</t>
    </rPh>
    <rPh sb="24" eb="26">
      <t>リョウキン</t>
    </rPh>
    <rPh sb="27" eb="30">
      <t>テスウリョウ</t>
    </rPh>
    <rPh sb="33" eb="35">
      <t>ダンタイ</t>
    </rPh>
    <rPh sb="38" eb="40">
      <t>フタン</t>
    </rPh>
    <phoneticPr fontId="36"/>
  </si>
  <si>
    <t>特殊効果使用について</t>
    <rPh sb="0" eb="2">
      <t>トクシュ</t>
    </rPh>
    <rPh sb="2" eb="4">
      <t>コウカ</t>
    </rPh>
    <rPh sb="4" eb="6">
      <t>シヨウ</t>
    </rPh>
    <phoneticPr fontId="1"/>
  </si>
  <si>
    <t>写真 および ＤＶＤ撮影販売・二次使用について</t>
    <phoneticPr fontId="1"/>
  </si>
  <si>
    <t>使用の有無</t>
    <rPh sb="0" eb="2">
      <t>シヨウ</t>
    </rPh>
    <rPh sb="3" eb="5">
      <t>ウム</t>
    </rPh>
    <phoneticPr fontId="1"/>
  </si>
  <si>
    <t>・ 「特殊効果」とは、フラッシュ・ストロボ・各種ライト類（ケミカル類含）等の光の効果を用いたもの全般を指す。</t>
    <rPh sb="3" eb="5">
      <t>トクシュ</t>
    </rPh>
    <rPh sb="5" eb="7">
      <t>コウカ</t>
    </rPh>
    <rPh sb="22" eb="24">
      <t>カクシュ</t>
    </rPh>
    <rPh sb="27" eb="28">
      <t>ルイ</t>
    </rPh>
    <rPh sb="33" eb="34">
      <t>ルイ</t>
    </rPh>
    <rPh sb="34" eb="35">
      <t>フク</t>
    </rPh>
    <rPh sb="36" eb="37">
      <t>トウ</t>
    </rPh>
    <rPh sb="38" eb="39">
      <t>ヒカリ</t>
    </rPh>
    <rPh sb="40" eb="42">
      <t>コウカ</t>
    </rPh>
    <rPh sb="43" eb="44">
      <t>モチ</t>
    </rPh>
    <rPh sb="48" eb="50">
      <t>ゼンパン</t>
    </rPh>
    <rPh sb="51" eb="52">
      <t>サ</t>
    </rPh>
    <phoneticPr fontId="6"/>
  </si>
  <si>
    <r>
      <rPr>
        <sz val="11"/>
        <color rgb="FF002060"/>
        <rFont val="ＭＳ Ｐゴシック"/>
        <family val="3"/>
        <charset val="128"/>
      </rPr>
      <t>・</t>
    </r>
    <r>
      <rPr>
        <sz val="11"/>
        <color rgb="FF002060"/>
        <rFont val="Franklin Gothic Book"/>
        <family val="2"/>
      </rPr>
      <t xml:space="preserve"> </t>
    </r>
    <r>
      <rPr>
        <sz val="11"/>
        <color rgb="FF002060"/>
        <rFont val="ＭＳ Ｐゴシック"/>
        <family val="3"/>
        <charset val="128"/>
      </rPr>
      <t>必要に応じて、写真・取扱説明書等のコピーを提出してください。</t>
    </r>
    <rPh sb="2" eb="4">
      <t>ヒツヨウ</t>
    </rPh>
    <rPh sb="5" eb="6">
      <t>オウ</t>
    </rPh>
    <rPh sb="9" eb="11">
      <t>シャシン</t>
    </rPh>
    <rPh sb="12" eb="14">
      <t>トリアツカイ</t>
    </rPh>
    <rPh sb="14" eb="17">
      <t>セツメイショ</t>
    </rPh>
    <rPh sb="17" eb="18">
      <t>トウ</t>
    </rPh>
    <rPh sb="23" eb="25">
      <t>テイシュツ</t>
    </rPh>
    <phoneticPr fontId="6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</si>
  <si>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Franklin Gothic Book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協会からのメールが</t>
    </r>
    <r>
      <rPr>
        <b/>
        <sz val="11"/>
        <color rgb="FFFF0000"/>
        <rFont val="ＭＳ Ｐゴシック"/>
        <family val="3"/>
        <charset val="128"/>
      </rPr>
      <t>受信できるよう</t>
    </r>
    <r>
      <rPr>
        <sz val="11"/>
        <color theme="1"/>
        <rFont val="ＭＳ Ｐゴシック"/>
        <family val="3"/>
        <charset val="128"/>
      </rPr>
      <t>事前に設定しておいてください。（ドメイン</t>
    </r>
    <r>
      <rPr>
        <sz val="11"/>
        <color theme="1"/>
        <rFont val="Franklin Gothic Book"/>
        <family val="2"/>
      </rPr>
      <t xml:space="preserve"> @m-bkanto.org )</t>
    </r>
    <rPh sb="2" eb="4">
      <t>キョウカイ</t>
    </rPh>
    <rPh sb="11" eb="13">
      <t>ジュシン</t>
    </rPh>
    <rPh sb="18" eb="20">
      <t>ジゼン</t>
    </rPh>
    <rPh sb="21" eb="23">
      <t>セッテイ</t>
    </rPh>
    <phoneticPr fontId="1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</si>
  <si>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Franklin Gothic Book"/>
        <family val="2"/>
      </rPr>
      <t xml:space="preserve"> </t>
    </r>
    <r>
      <rPr>
        <b/>
        <sz val="11"/>
        <color rgb="FFFF0000"/>
        <rFont val="ＭＳ Ｐゴシック"/>
        <family val="3"/>
        <charset val="128"/>
      </rPr>
      <t>添付ファイル</t>
    </r>
    <r>
      <rPr>
        <sz val="11"/>
        <color theme="1"/>
        <rFont val="ＭＳ Ｐゴシック"/>
        <family val="3"/>
        <charset val="128"/>
      </rPr>
      <t>が受けられるアドレスを記入してください。</t>
    </r>
    <phoneticPr fontId="1"/>
  </si>
  <si>
    <r>
      <rPr>
        <b/>
        <sz val="12"/>
        <rFont val="ＭＳ Ｐゴシック"/>
        <family val="3"/>
        <charset val="128"/>
      </rPr>
      <t>『</t>
    </r>
    <r>
      <rPr>
        <b/>
        <sz val="12"/>
        <rFont val="Franklin Gothic Book"/>
        <family val="2"/>
      </rPr>
      <t>1</t>
    </r>
    <r>
      <rPr>
        <b/>
        <sz val="12"/>
        <rFont val="ＭＳ Ｐゴシック"/>
        <family val="3"/>
        <charset val="128"/>
      </rPr>
      <t>．構成メンバー名簿』</t>
    </r>
    <r>
      <rPr>
        <sz val="12"/>
        <rFont val="ＭＳ Ｐゴシック"/>
        <family val="3"/>
        <charset val="128"/>
      </rPr>
      <t>シートに、出演者名</t>
    </r>
    <r>
      <rPr>
        <b/>
        <sz val="12"/>
        <color rgb="FFFF0000"/>
        <rFont val="ＭＳ Ｐゴシック"/>
        <family val="3"/>
        <charset val="128"/>
      </rPr>
      <t>（搬入出補助員を含む）</t>
    </r>
    <r>
      <rPr>
        <sz val="12"/>
        <rFont val="ＭＳ Ｐゴシック"/>
        <family val="3"/>
        <charset val="128"/>
      </rPr>
      <t>を入力してください。</t>
    </r>
    <rPh sb="3" eb="5">
      <t>コウセイ</t>
    </rPh>
    <rPh sb="9" eb="11">
      <t>メイボ</t>
    </rPh>
    <rPh sb="17" eb="20">
      <t>シュツエンシャ</t>
    </rPh>
    <rPh sb="20" eb="21">
      <t>メイ</t>
    </rPh>
    <rPh sb="22" eb="24">
      <t>ハンニュウ</t>
    </rPh>
    <rPh sb="24" eb="25">
      <t>シュツ</t>
    </rPh>
    <rPh sb="25" eb="28">
      <t>ホジョイン</t>
    </rPh>
    <rPh sb="29" eb="30">
      <t>フク</t>
    </rPh>
    <rPh sb="33" eb="35">
      <t>ニュウリョク</t>
    </rPh>
    <phoneticPr fontId="36"/>
  </si>
  <si>
    <t>※『２．団体調査シート』に移って、入力を続けてください。</t>
    <phoneticPr fontId="1"/>
  </si>
  <si>
    <t>※リストに不備があります。赤やピンクのセルは、すべて入力してください。</t>
  </si>
  <si>
    <t>※リストに不備があります。リストを訂正してください。</t>
    <phoneticPr fontId="1"/>
  </si>
  <si>
    <t>構成</t>
    <rPh sb="0" eb="2">
      <t>コウセイ</t>
    </rPh>
    <phoneticPr fontId="1"/>
  </si>
  <si>
    <r>
      <rPr>
        <sz val="11"/>
        <rFont val="ＭＳ Ｐゴシック"/>
        <family val="3"/>
        <charset val="128"/>
      </rPr>
      <t>・</t>
    </r>
    <r>
      <rPr>
        <sz val="11"/>
        <rFont val="Franklin Gothic Book"/>
        <family val="2"/>
      </rPr>
      <t xml:space="preserve"> </t>
    </r>
    <r>
      <rPr>
        <sz val="11"/>
        <rFont val="ＭＳ Ｐゴシック"/>
        <family val="3"/>
        <charset val="128"/>
      </rPr>
      <t>駐車料金は、</t>
    </r>
    <r>
      <rPr>
        <b/>
        <sz val="11"/>
        <color rgb="FFFF0000"/>
        <rFont val="Franklin Gothic Book"/>
        <family val="2"/>
      </rPr>
      <t>1</t>
    </r>
    <r>
      <rPr>
        <b/>
        <sz val="11"/>
        <color rgb="FFFF0000"/>
        <rFont val="ＭＳ Ｐゴシック"/>
        <family val="3"/>
        <charset val="128"/>
      </rPr>
      <t>台</t>
    </r>
    <r>
      <rPr>
        <b/>
        <sz val="11"/>
        <color rgb="FFFF0000"/>
        <rFont val="Franklin Gothic Book"/>
        <family val="2"/>
      </rPr>
      <t>2,000</t>
    </r>
    <r>
      <rPr>
        <b/>
        <sz val="11"/>
        <color rgb="FFFF0000"/>
        <rFont val="ＭＳ Ｐゴシック"/>
        <family val="3"/>
        <charset val="128"/>
      </rPr>
      <t>円</t>
    </r>
    <r>
      <rPr>
        <sz val="11"/>
        <rFont val="ＭＳ Ｐゴシック"/>
        <family val="3"/>
        <charset val="128"/>
      </rPr>
      <t>（</t>
    </r>
    <r>
      <rPr>
        <sz val="11"/>
        <rFont val="Franklin Gothic Book"/>
        <family val="2"/>
      </rPr>
      <t>1</t>
    </r>
    <r>
      <rPr>
        <sz val="11"/>
        <rFont val="ＭＳ Ｐゴシック"/>
        <family val="3"/>
        <charset val="128"/>
      </rPr>
      <t>日）です。</t>
    </r>
    <rPh sb="2" eb="4">
      <t>チュウシャ</t>
    </rPh>
    <rPh sb="4" eb="6">
      <t>リョウキン</t>
    </rPh>
    <rPh sb="9" eb="10">
      <t>ダイ</t>
    </rPh>
    <rPh sb="15" eb="16">
      <t>エン</t>
    </rPh>
    <rPh sb="18" eb="19">
      <t>ニチ</t>
    </rPh>
    <phoneticPr fontId="1"/>
  </si>
  <si>
    <t>合計台数</t>
    <rPh sb="0" eb="2">
      <t>ゴウケイ</t>
    </rPh>
    <rPh sb="2" eb="4">
      <t>ダイスウ</t>
    </rPh>
    <phoneticPr fontId="1"/>
  </si>
  <si>
    <t>駐車料金</t>
    <rPh sb="0" eb="2">
      <t>チュウシャ</t>
    </rPh>
    <rPh sb="2" eb="4">
      <t>リョウキン</t>
    </rPh>
    <phoneticPr fontId="1"/>
  </si>
  <si>
    <t>台</t>
    <rPh sb="0" eb="1">
      <t>ダイ</t>
    </rPh>
    <phoneticPr fontId="1"/>
  </si>
  <si>
    <t>円</t>
    <rPh sb="0" eb="1">
      <t>エン</t>
    </rPh>
    <phoneticPr fontId="1"/>
  </si>
  <si>
    <r>
      <rPr>
        <sz val="10.5"/>
        <color theme="1"/>
        <rFont val="ＭＳ Ｐゴシック"/>
        <family val="3"/>
        <charset val="128"/>
      </rPr>
      <t>マイクロ（小型）バス（長さ</t>
    </r>
    <r>
      <rPr>
        <sz val="10.5"/>
        <color theme="1"/>
        <rFont val="Franklin Gothic Book"/>
        <family val="2"/>
      </rPr>
      <t>7m</t>
    </r>
    <r>
      <rPr>
        <sz val="10.5"/>
        <color theme="1"/>
        <rFont val="ＭＳ Ｐゴシック"/>
        <family val="3"/>
        <charset val="128"/>
      </rPr>
      <t>以下）</t>
    </r>
    <rPh sb="5" eb="7">
      <t>コガタ</t>
    </rPh>
    <phoneticPr fontId="1"/>
  </si>
  <si>
    <t xml:space="preserve"> 円     </t>
    <rPh sb="1" eb="2">
      <t>エン</t>
    </rPh>
    <phoneticPr fontId="1"/>
  </si>
  <si>
    <t>【初期入力】</t>
    <rPh sb="1" eb="3">
      <t>ショキ</t>
    </rPh>
    <rPh sb="3" eb="5">
      <t>ニュウリョク</t>
    </rPh>
    <phoneticPr fontId="1"/>
  </si>
  <si>
    <t>年度</t>
    <rPh sb="0" eb="1">
      <t>ネン</t>
    </rPh>
    <rPh sb="1" eb="2">
      <t>ド</t>
    </rPh>
    <phoneticPr fontId="1"/>
  </si>
  <si>
    <t>登録引率者1</t>
    <rPh sb="0" eb="2">
      <t>トウロク</t>
    </rPh>
    <rPh sb="2" eb="5">
      <t>インソツシャ</t>
    </rPh>
    <phoneticPr fontId="1"/>
  </si>
  <si>
    <t>登録引率者2</t>
    <rPh sb="0" eb="2">
      <t>トウロク</t>
    </rPh>
    <rPh sb="2" eb="5">
      <t>インソツシャ</t>
    </rPh>
    <phoneticPr fontId="1"/>
  </si>
  <si>
    <t>登録引率者3</t>
    <rPh sb="0" eb="2">
      <t>トウロク</t>
    </rPh>
    <rPh sb="2" eb="5">
      <t>インソツシャ</t>
    </rPh>
    <phoneticPr fontId="1"/>
  </si>
  <si>
    <t>特殊効果有無</t>
    <rPh sb="0" eb="2">
      <t>トクシュ</t>
    </rPh>
    <rPh sb="2" eb="4">
      <t>コウカ</t>
    </rPh>
    <rPh sb="4" eb="6">
      <t>ウム</t>
    </rPh>
    <phoneticPr fontId="1"/>
  </si>
  <si>
    <t>使用項目1</t>
    <rPh sb="0" eb="2">
      <t>シヨウ</t>
    </rPh>
    <rPh sb="2" eb="4">
      <t>コウモク</t>
    </rPh>
    <phoneticPr fontId="1"/>
  </si>
  <si>
    <t>使用方法1</t>
    <rPh sb="0" eb="2">
      <t>シヨウ</t>
    </rPh>
    <rPh sb="2" eb="4">
      <t>ホウホウ</t>
    </rPh>
    <phoneticPr fontId="1"/>
  </si>
  <si>
    <t>使用項目2</t>
    <rPh sb="0" eb="2">
      <t>シヨウ</t>
    </rPh>
    <rPh sb="2" eb="4">
      <t>コウモク</t>
    </rPh>
    <phoneticPr fontId="1"/>
  </si>
  <si>
    <t>使用方法2</t>
    <rPh sb="0" eb="2">
      <t>シヨウ</t>
    </rPh>
    <rPh sb="2" eb="4">
      <t>ホウホウ</t>
    </rPh>
    <phoneticPr fontId="1"/>
  </si>
  <si>
    <t>使用項目3</t>
    <rPh sb="0" eb="2">
      <t>シヨウ</t>
    </rPh>
    <rPh sb="2" eb="4">
      <t>コウモク</t>
    </rPh>
    <phoneticPr fontId="1"/>
  </si>
  <si>
    <t>使用方法3</t>
    <rPh sb="0" eb="2">
      <t>シヨウ</t>
    </rPh>
    <rPh sb="2" eb="4">
      <t>ホウホウ</t>
    </rPh>
    <phoneticPr fontId="1"/>
  </si>
  <si>
    <t>使用項目4</t>
    <rPh sb="0" eb="2">
      <t>シヨウ</t>
    </rPh>
    <rPh sb="2" eb="4">
      <t>コウモク</t>
    </rPh>
    <phoneticPr fontId="1"/>
  </si>
  <si>
    <t>使用方法4</t>
    <rPh sb="0" eb="2">
      <t>シヨウ</t>
    </rPh>
    <rPh sb="2" eb="4">
      <t>ホウホウ</t>
    </rPh>
    <phoneticPr fontId="1"/>
  </si>
  <si>
    <t>使用項目5</t>
    <rPh sb="0" eb="2">
      <t>シヨウ</t>
    </rPh>
    <rPh sb="2" eb="4">
      <t>コウモク</t>
    </rPh>
    <phoneticPr fontId="1"/>
  </si>
  <si>
    <t>使用方法5</t>
    <rPh sb="0" eb="2">
      <t>シヨウ</t>
    </rPh>
    <rPh sb="2" eb="4">
      <t>ホウホウ</t>
    </rPh>
    <phoneticPr fontId="1"/>
  </si>
  <si>
    <t>使用項目6</t>
    <rPh sb="0" eb="2">
      <t>シヨウ</t>
    </rPh>
    <rPh sb="2" eb="4">
      <t>コウモク</t>
    </rPh>
    <phoneticPr fontId="1"/>
  </si>
  <si>
    <t>使用方法6</t>
    <rPh sb="0" eb="2">
      <t>シヨウ</t>
    </rPh>
    <rPh sb="2" eb="4">
      <t>ホウホウ</t>
    </rPh>
    <phoneticPr fontId="1"/>
  </si>
  <si>
    <t>使用項目7</t>
    <rPh sb="0" eb="2">
      <t>シヨウ</t>
    </rPh>
    <rPh sb="2" eb="4">
      <t>コウモク</t>
    </rPh>
    <phoneticPr fontId="1"/>
  </si>
  <si>
    <t>使用方法7</t>
    <rPh sb="0" eb="2">
      <t>シヨウ</t>
    </rPh>
    <rPh sb="2" eb="4">
      <t>ホウホウ</t>
    </rPh>
    <phoneticPr fontId="1"/>
  </si>
  <si>
    <t>使用項目8</t>
    <rPh sb="0" eb="2">
      <t>シヨウ</t>
    </rPh>
    <rPh sb="2" eb="4">
      <t>コウモク</t>
    </rPh>
    <phoneticPr fontId="1"/>
  </si>
  <si>
    <t>使用方法8</t>
    <rPh sb="0" eb="2">
      <t>シヨウ</t>
    </rPh>
    <rPh sb="2" eb="4">
      <t>ホウホウ</t>
    </rPh>
    <phoneticPr fontId="1"/>
  </si>
  <si>
    <t>使用項目9</t>
    <rPh sb="0" eb="2">
      <t>シヨウ</t>
    </rPh>
    <rPh sb="2" eb="4">
      <t>コウモク</t>
    </rPh>
    <phoneticPr fontId="1"/>
  </si>
  <si>
    <t>使用方法9</t>
    <rPh sb="0" eb="2">
      <t>シヨウ</t>
    </rPh>
    <rPh sb="2" eb="4">
      <t>ホウホウ</t>
    </rPh>
    <phoneticPr fontId="1"/>
  </si>
  <si>
    <t>使用項目10</t>
    <rPh sb="0" eb="2">
      <t>シヨウ</t>
    </rPh>
    <rPh sb="2" eb="4">
      <t>コウモク</t>
    </rPh>
    <phoneticPr fontId="1"/>
  </si>
  <si>
    <t>使用方法10</t>
    <rPh sb="0" eb="2">
      <t>シヨウ</t>
    </rPh>
    <rPh sb="2" eb="4">
      <t>ホウホウ</t>
    </rPh>
    <phoneticPr fontId="1"/>
  </si>
  <si>
    <t>払込総額</t>
    <rPh sb="0" eb="2">
      <t>ハライコミ</t>
    </rPh>
    <rPh sb="2" eb="4">
      <t>ソウガク</t>
    </rPh>
    <phoneticPr fontId="1"/>
  </si>
  <si>
    <t>払込日</t>
    <rPh sb="0" eb="2">
      <t>ハライコミ</t>
    </rPh>
    <rPh sb="2" eb="3">
      <t>ビ</t>
    </rPh>
    <phoneticPr fontId="1"/>
  </si>
  <si>
    <t>↓保険はこの列までコピー</t>
    <rPh sb="1" eb="3">
      <t>ホケン</t>
    </rPh>
    <rPh sb="6" eb="7">
      <t>レツ</t>
    </rPh>
    <phoneticPr fontId="1"/>
  </si>
  <si>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</si>
  <si>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</si>
  <si>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</si>
  <si>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</si>
  <si>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特殊効果使用申請書</t>
    <rPh sb="0" eb="2">
      <t>トクシュ</t>
    </rPh>
    <rPh sb="2" eb="4">
      <t>コウカ</t>
    </rPh>
    <rPh sb="4" eb="6">
      <t>シヨウ</t>
    </rPh>
    <rPh sb="6" eb="9">
      <t>シンセイショ</t>
    </rPh>
    <phoneticPr fontId="1"/>
  </si>
  <si>
    <t>実行委員長</t>
    <rPh sb="0" eb="2">
      <t>ジッコウ</t>
    </rPh>
    <rPh sb="2" eb="5">
      <t>イインチョウ</t>
    </rPh>
    <phoneticPr fontId="1"/>
  </si>
  <si>
    <t>審査委員長</t>
    <rPh sb="0" eb="2">
      <t>シンサ</t>
    </rPh>
    <rPh sb="2" eb="5">
      <t>イインチョウ</t>
    </rPh>
    <phoneticPr fontId="1"/>
  </si>
  <si>
    <t>№</t>
    <phoneticPr fontId="1"/>
  </si>
  <si>
    <t>使用項目</t>
    <rPh sb="0" eb="2">
      <t>シヨウ</t>
    </rPh>
    <rPh sb="2" eb="4">
      <t>コウモク</t>
    </rPh>
    <phoneticPr fontId="1"/>
  </si>
  <si>
    <t>使用方法</t>
    <rPh sb="0" eb="2">
      <t>シヨウ</t>
    </rPh>
    <rPh sb="2" eb="4">
      <t>ホウホウ</t>
    </rPh>
    <phoneticPr fontId="1"/>
  </si>
  <si>
    <t>備考</t>
    <rPh sb="0" eb="2">
      <t>ビコウ</t>
    </rPh>
    <phoneticPr fontId="1"/>
  </si>
  <si>
    <t>Fin</t>
    <phoneticPr fontId="1"/>
  </si>
  <si>
    <t>承諾します</t>
    <rPh sb="0" eb="2">
      <t>ショウダク</t>
    </rPh>
    <phoneticPr fontId="1"/>
  </si>
  <si>
    <t>郵便振替口座　　00160-2-538965</t>
    <rPh sb="0" eb="2">
      <t>ユウビン</t>
    </rPh>
    <rPh sb="2" eb="4">
      <t>フリカエ</t>
    </rPh>
    <rPh sb="4" eb="6">
      <t>コウザ</t>
    </rPh>
    <phoneticPr fontId="1"/>
  </si>
  <si>
    <r>
      <t>特に</t>
    </r>
    <r>
      <rPr>
        <u/>
        <sz val="12"/>
        <color rgb="FFFF0000"/>
        <rFont val="Franklin Gothic Book"/>
        <family val="2"/>
      </rPr>
      <t>Excel 2007</t>
    </r>
    <r>
      <rPr>
        <u/>
        <sz val="12"/>
        <rFont val="ＭＳ Ｐゴシック"/>
        <family val="3"/>
        <charset val="128"/>
      </rPr>
      <t>以前</t>
    </r>
    <r>
      <rPr>
        <sz val="12"/>
        <rFont val="ＭＳ Ｐゴシック"/>
        <family val="3"/>
        <charset val="128"/>
      </rPr>
      <t>のソフトを利用すると、</t>
    </r>
    <r>
      <rPr>
        <b/>
        <sz val="12"/>
        <color rgb="FFFF0000"/>
        <rFont val="ＭＳ Ｐゴシック"/>
        <family val="3"/>
        <charset val="128"/>
      </rPr>
      <t>ドロップダウンリストが表示されません</t>
    </r>
    <r>
      <rPr>
        <sz val="12"/>
        <rFont val="ＭＳ Ｐゴシック"/>
        <family val="3"/>
        <charset val="128"/>
      </rPr>
      <t>のでご注意ください。</t>
    </r>
    <rPh sb="0" eb="1">
      <t>トク</t>
    </rPh>
    <rPh sb="12" eb="14">
      <t>イゼン</t>
    </rPh>
    <rPh sb="19" eb="21">
      <t>リヨウ</t>
    </rPh>
    <rPh sb="36" eb="38">
      <t>ヒョウジ</t>
    </rPh>
    <rPh sb="46" eb="48">
      <t>チュウイ</t>
    </rPh>
    <phoneticPr fontId="36"/>
  </si>
  <si>
    <t>（5名以内）</t>
    <rPh sb="2" eb="3">
      <t>メイ</t>
    </rPh>
    <rPh sb="3" eb="5">
      <t>イナイ</t>
    </rPh>
    <phoneticPr fontId="1"/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</si>
  <si>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</si>
  <si>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Franklin Gothic Book"/>
        <family val="2"/>
      </rPr>
      <t>5</t>
    </r>
    <r>
      <rPr>
        <sz val="11"/>
        <color theme="1"/>
        <rFont val="ＭＳ Ｐゴシック"/>
        <family val="2"/>
        <charset val="128"/>
        <scheme val="minor"/>
      </rPr>
      <t/>
    </r>
  </si>
  <si>
    <t>　※ ジュニアの部で搬入出補助員として登録する方は、学年に補助と選択して下さい。（10名以内）</t>
    <rPh sb="8" eb="9">
      <t>ブ</t>
    </rPh>
    <rPh sb="10" eb="12">
      <t>ハンニュウ</t>
    </rPh>
    <rPh sb="12" eb="13">
      <t>シュツ</t>
    </rPh>
    <rPh sb="13" eb="16">
      <t>ホジョイン</t>
    </rPh>
    <rPh sb="19" eb="21">
      <t>トウロク</t>
    </rPh>
    <rPh sb="23" eb="24">
      <t>カタ</t>
    </rPh>
    <rPh sb="26" eb="28">
      <t>ガクネン</t>
    </rPh>
    <rPh sb="29" eb="31">
      <t>ホジョ</t>
    </rPh>
    <rPh sb="32" eb="34">
      <t>センタク</t>
    </rPh>
    <rPh sb="36" eb="37">
      <t>クダ</t>
    </rPh>
    <rPh sb="43" eb="44">
      <t>メイ</t>
    </rPh>
    <rPh sb="44" eb="46">
      <t>イナイ</t>
    </rPh>
    <phoneticPr fontId="36"/>
  </si>
  <si>
    <t>～記録撮影者について～</t>
    <rPh sb="1" eb="3">
      <t>キロク</t>
    </rPh>
    <rPh sb="3" eb="6">
      <t>サツエイシャ</t>
    </rPh>
    <phoneticPr fontId="1"/>
  </si>
  <si>
    <r>
      <t>・当協会の指定する座席において、</t>
    </r>
    <r>
      <rPr>
        <b/>
        <sz val="11"/>
        <rFont val="ＭＳ Ｐゴシック"/>
        <family val="3"/>
        <charset val="128"/>
      </rPr>
      <t>自団体演奏演技中のみ</t>
    </r>
    <r>
      <rPr>
        <sz val="11"/>
        <rFont val="ＭＳ Ｐゴシック"/>
        <family val="3"/>
        <charset val="128"/>
      </rPr>
      <t>撮影をすることができます。</t>
    </r>
    <rPh sb="1" eb="4">
      <t>トウキョウカイ</t>
    </rPh>
    <phoneticPr fontId="6"/>
  </si>
  <si>
    <t>・ビデオ撮影･カメラ撮影機材は、家庭用の物のみとさせていただきますので、ご了承下さい。</t>
  </si>
  <si>
    <t>　また、一脚･三脚の使用、フラッシュ撮影は禁止です。</t>
  </si>
  <si>
    <t>・当日の申込みは、ご遠慮下さい。</t>
  </si>
  <si>
    <r>
      <t>※フロアに貼るポイントの間隔が変更になりました。</t>
    </r>
    <r>
      <rPr>
        <sz val="12"/>
        <color rgb="FFFF0000"/>
        <rFont val="ＭＳ Ｐゴシック"/>
        <family val="3"/>
        <charset val="128"/>
      </rPr>
      <t>本年度からは5メートル。</t>
    </r>
    <rPh sb="5" eb="6">
      <t>ハ</t>
    </rPh>
    <rPh sb="12" eb="14">
      <t>カンカク</t>
    </rPh>
    <rPh sb="15" eb="17">
      <t>ヘンコウ</t>
    </rPh>
    <rPh sb="24" eb="27">
      <t>ホンネンド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</si>
</sst>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m&quot;月&quot;d&quot;日&quot;;@"/>
  </numFmts>
  <fonts count="1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Franklin Gothic Book"/>
      <family val="2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9"/>
    </font>
    <font>
      <sz val="11"/>
      <color indexed="8"/>
      <name val="Franklin Gothic Book"/>
      <family val="2"/>
    </font>
    <font>
      <sz val="11"/>
      <color rgb="FF002060"/>
      <name val="Franklin Gothic Book"/>
      <family val="2"/>
    </font>
    <font>
      <sz val="6"/>
      <name val="ＭＳ Ｐゴシック"/>
      <family val="3"/>
      <charset val="128"/>
    </font>
    <font>
      <sz val="12"/>
      <name val="Franklin Gothic Book"/>
      <family val="2"/>
    </font>
    <font>
      <sz val="11"/>
      <name val="Franklin Gothic Book"/>
      <family val="2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6"/>
      <color theme="1"/>
      <name val="Franklin Gothic Book"/>
      <family val="2"/>
    </font>
    <font>
      <b/>
      <sz val="10"/>
      <color rgb="FFFF0000"/>
      <name val="Franklin Gothic Book"/>
      <family val="2"/>
    </font>
    <font>
      <b/>
      <sz val="10"/>
      <color rgb="FFFF0000"/>
      <name val="ＭＳ Ｐゴシック"/>
      <family val="3"/>
      <charset val="128"/>
    </font>
    <font>
      <sz val="9"/>
      <color theme="1"/>
      <name val="Franklin Gothic Book"/>
      <family val="2"/>
    </font>
    <font>
      <sz val="9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Franklin Gothic Book"/>
      <family val="2"/>
    </font>
    <font>
      <b/>
      <sz val="11"/>
      <color indexed="1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b/>
      <sz val="11"/>
      <color rgb="FFFF0000"/>
      <name val="Franklin Gothic Book"/>
      <family val="2"/>
    </font>
    <font>
      <b/>
      <sz val="11"/>
      <color rgb="FFFF0000"/>
      <name val="ＭＳ Ｐゴシック"/>
      <family val="3"/>
      <charset val="128"/>
    </font>
    <font>
      <sz val="10"/>
      <color indexed="8"/>
      <name val="Franklin Gothic Book"/>
      <family val="2"/>
    </font>
    <font>
      <sz val="10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ヒラギノ丸ゴ Pro W4"/>
      <family val="3"/>
      <charset val="128"/>
    </font>
    <font>
      <sz val="22"/>
      <name val="Franklin Gothic Book"/>
      <family val="2"/>
    </font>
    <font>
      <sz val="22"/>
      <name val="ＭＳ Ｐゴシック"/>
      <family val="3"/>
      <charset val="128"/>
    </font>
    <font>
      <sz val="6"/>
      <name val="ヒラギノ丸ゴ Pro W4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Franklin Gothic Book"/>
      <family val="2"/>
    </font>
    <font>
      <u/>
      <sz val="12"/>
      <name val="Franklin Gothic Book"/>
      <family val="2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Franklin Gothic Book"/>
      <family val="2"/>
    </font>
    <font>
      <sz val="11"/>
      <name val="ＭＳ Ｐゴシック"/>
      <family val="3"/>
      <charset val="129"/>
    </font>
    <font>
      <sz val="24"/>
      <name val="Franklin Gothic Book"/>
      <family val="2"/>
    </font>
    <font>
      <sz val="24"/>
      <name val="ＭＳ Ｐゴシック"/>
      <family val="3"/>
      <charset val="129"/>
    </font>
    <font>
      <sz val="11"/>
      <color indexed="9"/>
      <name val="Franklin Gothic Book"/>
      <family val="2"/>
    </font>
    <font>
      <b/>
      <sz val="11"/>
      <color rgb="FFFF0000"/>
      <name val="ＭＳ Ｐゴシック"/>
      <family val="3"/>
      <charset val="129"/>
    </font>
    <font>
      <b/>
      <sz val="9"/>
      <name val="ＭＳ Ｐゴシック"/>
      <family val="3"/>
      <charset val="128"/>
    </font>
    <font>
      <b/>
      <sz val="9"/>
      <name val="Franklin Gothic Book"/>
      <family val="2"/>
    </font>
    <font>
      <sz val="9"/>
      <name val="Franklin Gothic Book"/>
      <family val="2"/>
    </font>
    <font>
      <sz val="9"/>
      <name val="ＭＳ Ｐゴシック"/>
      <family val="3"/>
      <charset val="129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9"/>
    </font>
    <font>
      <sz val="10"/>
      <name val="Franklin Gothic Book"/>
      <family val="2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4"/>
      <color rgb="FFFFCCFF"/>
      <name val="ＭＳ Ｐゴシック"/>
      <family val="3"/>
      <charset val="128"/>
    </font>
    <font>
      <sz val="18"/>
      <color rgb="FFFF0000"/>
      <name val="HGP創英角ﾎﾟｯﾌﾟ体"/>
      <family val="3"/>
      <charset val="128"/>
    </font>
    <font>
      <sz val="12"/>
      <color indexed="8"/>
      <name val="Franklin Gothic Book"/>
      <family val="2"/>
    </font>
    <font>
      <sz val="12"/>
      <color rgb="FF002060"/>
      <name val="Franklin Gothic Book"/>
      <family val="2"/>
    </font>
    <font>
      <sz val="12"/>
      <color indexed="8"/>
      <name val="ＭＳ Ｐゴシック"/>
      <family val="3"/>
      <charset val="128"/>
    </font>
    <font>
      <sz val="24"/>
      <color rgb="FFFFCCFF"/>
      <name val="HGS創英角ﾎﾟｯﾌﾟ体"/>
      <family val="3"/>
      <charset val="128"/>
    </font>
    <font>
      <sz val="24"/>
      <color theme="0"/>
      <name val="HGS創英角ﾎﾟｯﾌﾟ体"/>
      <family val="3"/>
      <charset val="128"/>
    </font>
    <font>
      <sz val="20"/>
      <color indexed="12"/>
      <name val="Franklin Gothic Book"/>
      <family val="2"/>
    </font>
    <font>
      <sz val="20"/>
      <color indexed="12"/>
      <name val="ＭＳ Ｐゴシック"/>
      <family val="3"/>
      <charset val="128"/>
    </font>
    <font>
      <u/>
      <sz val="18"/>
      <color theme="10"/>
      <name val="Franklin Gothic Demi"/>
      <family val="2"/>
    </font>
    <font>
      <b/>
      <sz val="24"/>
      <color theme="0"/>
      <name val="Franklin Gothic Book"/>
      <family val="2"/>
    </font>
    <font>
      <b/>
      <sz val="24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Franklin Gothic Book"/>
      <family val="2"/>
    </font>
    <font>
      <sz val="2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sz val="9"/>
      <color theme="7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1"/>
      <color theme="1"/>
      <name val="Segoe UI"/>
      <family val="2"/>
    </font>
    <font>
      <sz val="9"/>
      <color theme="1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b/>
      <sz val="22"/>
      <color rgb="FFFF0000"/>
      <name val="Kunstler Script"/>
      <family val="4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0"/>
      <name val="ＭＳ Ｐゴシック"/>
      <family val="2"/>
      <charset val="128"/>
      <scheme val="minor"/>
    </font>
    <font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b/>
      <sz val="11"/>
      <name val="ＭＳ Ｐ明朝"/>
      <family val="1"/>
      <charset val="128"/>
    </font>
    <font>
      <sz val="12"/>
      <name val="HGP創英ﾌﾟﾚｾﾞﾝｽEB"/>
      <family val="1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Franklin Gothic Book"/>
      <family val="2"/>
    </font>
    <font>
      <b/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2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2"/>
      <name val="ＭＳ Ｐ明朝"/>
      <family val="1"/>
      <charset val="128"/>
    </font>
    <font>
      <sz val="14"/>
      <name val="HGP創英角ｺﾞｼｯｸUB"/>
      <family val="3"/>
      <charset val="128"/>
    </font>
    <font>
      <b/>
      <sz val="12"/>
      <name val="ＭＳ Ｐ明朝"/>
      <family val="1"/>
      <charset val="128"/>
    </font>
    <font>
      <sz val="14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4"/>
      <color rgb="FFFF0000"/>
      <name val="HGP創英角ﾎﾟｯﾌﾟ体"/>
      <family val="3"/>
      <charset val="128"/>
    </font>
    <font>
      <sz val="10"/>
      <color rgb="FF333333"/>
      <name val="Consolas"/>
      <family val="3"/>
    </font>
    <font>
      <b/>
      <sz val="12"/>
      <color rgb="FFFF0000"/>
      <name val="ＭＳ Ｐゴシック"/>
      <family val="3"/>
      <charset val="128"/>
      <scheme val="minor"/>
    </font>
    <font>
      <b/>
      <sz val="24"/>
      <name val="Franklin Gothic Book"/>
      <family val="2"/>
    </font>
    <font>
      <sz val="23"/>
      <color rgb="FFFF0000"/>
      <name val="HGS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name val="Franklin Gothic Book"/>
      <family val="2"/>
    </font>
    <font>
      <sz val="11"/>
      <color rgb="FF002060"/>
      <name val="HG丸ｺﾞｼｯｸM-PRO"/>
      <family val="3"/>
      <charset val="128"/>
    </font>
    <font>
      <sz val="10.5"/>
      <color theme="1"/>
      <name val="Franklin Gothic Book"/>
      <family val="2"/>
    </font>
    <font>
      <sz val="10.5"/>
      <color theme="1"/>
      <name val="ＭＳ Ｐゴシック"/>
      <family val="3"/>
      <charset val="128"/>
    </font>
    <font>
      <b/>
      <sz val="12"/>
      <color indexed="8"/>
      <name val="Franklin Gothic Book"/>
      <family val="2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2"/>
      <color rgb="FFFF0000"/>
      <name val="Franklin Gothic Book"/>
      <family val="2"/>
    </font>
    <font>
      <sz val="12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33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33" fillId="0" borderId="0"/>
    <xf numFmtId="0" fontId="6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42">
    <xf numFmtId="0" fontId="0" fillId="0" borderId="0" xfId="0">
      <alignment vertical="center"/>
    </xf>
    <xf numFmtId="0" fontId="0" fillId="0" borderId="0" xfId="0" applyProtection="1">
      <alignment vertical="center"/>
    </xf>
    <xf numFmtId="0" fontId="12" fillId="0" borderId="0" xfId="0" applyFont="1" applyAlignment="1" applyProtection="1">
      <alignment vertical="center"/>
    </xf>
    <xf numFmtId="0" fontId="9" fillId="0" borderId="0" xfId="1" applyFont="1" applyProtection="1">
      <alignment vertical="center"/>
    </xf>
    <xf numFmtId="0" fontId="0" fillId="0" borderId="0" xfId="0" applyAlignment="1">
      <alignment vertical="center" wrapText="1"/>
    </xf>
    <xf numFmtId="0" fontId="9" fillId="4" borderId="0" xfId="1" applyFont="1" applyFill="1" applyBorder="1" applyProtection="1">
      <alignment vertical="center"/>
    </xf>
    <xf numFmtId="0" fontId="10" fillId="4" borderId="22" xfId="1" applyFont="1" applyFill="1" applyBorder="1" applyProtection="1">
      <alignment vertical="center"/>
    </xf>
    <xf numFmtId="0" fontId="22" fillId="4" borderId="48" xfId="1" applyFont="1" applyFill="1" applyBorder="1" applyAlignment="1" applyProtection="1">
      <alignment horizontal="left" vertical="center"/>
    </xf>
    <xf numFmtId="0" fontId="10" fillId="4" borderId="22" xfId="1" applyFont="1" applyFill="1" applyBorder="1" applyAlignment="1" applyProtection="1">
      <alignment horizontal="left" vertical="center"/>
    </xf>
    <xf numFmtId="0" fontId="24" fillId="4" borderId="22" xfId="1" applyFont="1" applyFill="1" applyBorder="1" applyAlignment="1" applyProtection="1">
      <alignment horizontal="left" vertical="center"/>
    </xf>
    <xf numFmtId="0" fontId="9" fillId="4" borderId="0" xfId="1" applyFont="1" applyFill="1" applyProtection="1">
      <alignment vertical="center"/>
    </xf>
    <xf numFmtId="0" fontId="10" fillId="4" borderId="0" xfId="1" applyFont="1" applyFill="1" applyProtection="1">
      <alignment vertical="center"/>
    </xf>
    <xf numFmtId="0" fontId="10" fillId="4" borderId="29" xfId="1" applyFont="1" applyFill="1" applyBorder="1" applyProtection="1">
      <alignment vertical="center"/>
    </xf>
    <xf numFmtId="0" fontId="9" fillId="4" borderId="20" xfId="1" applyFont="1" applyFill="1" applyBorder="1" applyProtection="1">
      <alignment vertical="center"/>
    </xf>
    <xf numFmtId="0" fontId="10" fillId="4" borderId="20" xfId="1" applyFont="1" applyFill="1" applyBorder="1" applyProtection="1">
      <alignment vertical="center"/>
    </xf>
    <xf numFmtId="0" fontId="23" fillId="4" borderId="48" xfId="1" applyFont="1" applyFill="1" applyBorder="1" applyAlignment="1" applyProtection="1">
      <alignment horizontal="left" vertical="center"/>
    </xf>
    <xf numFmtId="0" fontId="21" fillId="4" borderId="22" xfId="1" applyFont="1" applyFill="1" applyBorder="1" applyProtection="1">
      <alignment vertical="center"/>
    </xf>
    <xf numFmtId="0" fontId="30" fillId="4" borderId="48" xfId="1" applyFont="1" applyFill="1" applyBorder="1" applyAlignment="1" applyProtection="1">
      <alignment horizontal="left" vertical="center"/>
    </xf>
    <xf numFmtId="0" fontId="25" fillId="3" borderId="48" xfId="1" applyFont="1" applyFill="1" applyBorder="1" applyAlignment="1" applyProtection="1">
      <alignment horizontal="left" vertical="center"/>
    </xf>
    <xf numFmtId="0" fontId="31" fillId="3" borderId="48" xfId="1" applyFont="1" applyFill="1" applyBorder="1" applyAlignment="1" applyProtection="1">
      <alignment horizontal="left" vertical="top" wrapText="1"/>
    </xf>
    <xf numFmtId="0" fontId="6" fillId="0" borderId="0" xfId="0" applyFont="1" applyProtection="1">
      <alignment vertical="center"/>
    </xf>
    <xf numFmtId="0" fontId="34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7" fillId="0" borderId="0" xfId="2" applyFont="1" applyAlignment="1">
      <alignment vertical="center"/>
    </xf>
    <xf numFmtId="0" fontId="44" fillId="0" borderId="0" xfId="1" applyFont="1" applyBorder="1" applyProtection="1">
      <alignment vertical="center"/>
    </xf>
    <xf numFmtId="0" fontId="13" fillId="0" borderId="0" xfId="1" applyFont="1" applyBorder="1" applyProtection="1">
      <alignment vertical="center"/>
    </xf>
    <xf numFmtId="0" fontId="45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center" vertical="center" shrinkToFit="1"/>
    </xf>
    <xf numFmtId="0" fontId="47" fillId="0" borderId="0" xfId="1" applyFont="1" applyBorder="1" applyProtection="1">
      <alignment vertical="center"/>
    </xf>
    <xf numFmtId="0" fontId="48" fillId="0" borderId="0" xfId="1" applyFont="1" applyBorder="1" applyProtection="1">
      <alignment vertical="center"/>
    </xf>
    <xf numFmtId="0" fontId="27" fillId="0" borderId="0" xfId="1" applyFont="1" applyBorder="1" applyAlignment="1" applyProtection="1">
      <alignment horizontal="center" vertical="center"/>
    </xf>
    <xf numFmtId="0" fontId="27" fillId="0" borderId="0" xfId="1" applyFont="1" applyBorder="1" applyAlignment="1" applyProtection="1">
      <alignment horizontal="center" vertical="center" shrinkToFit="1"/>
    </xf>
    <xf numFmtId="0" fontId="13" fillId="0" borderId="1" xfId="1" applyFont="1" applyBorder="1" applyProtection="1">
      <alignment vertical="center"/>
    </xf>
    <xf numFmtId="0" fontId="44" fillId="0" borderId="0" xfId="1" applyFont="1" applyBorder="1" applyAlignment="1" applyProtection="1">
      <alignment vertical="center" wrapText="1"/>
    </xf>
    <xf numFmtId="0" fontId="13" fillId="0" borderId="56" xfId="1" applyFont="1" applyBorder="1" applyAlignment="1" applyProtection="1">
      <alignment vertical="center"/>
    </xf>
    <xf numFmtId="0" fontId="25" fillId="3" borderId="78" xfId="1" applyFont="1" applyFill="1" applyBorder="1" applyAlignment="1" applyProtection="1">
      <alignment horizontal="left" vertical="center"/>
    </xf>
    <xf numFmtId="0" fontId="63" fillId="0" borderId="0" xfId="1" applyFont="1" applyProtection="1">
      <alignment vertical="center"/>
    </xf>
    <xf numFmtId="0" fontId="10" fillId="4" borderId="69" xfId="1" applyFont="1" applyFill="1" applyBorder="1" applyAlignment="1" applyProtection="1">
      <alignment horizontal="left" vertical="center"/>
    </xf>
    <xf numFmtId="0" fontId="64" fillId="4" borderId="68" xfId="1" applyFont="1" applyFill="1" applyBorder="1" applyProtection="1">
      <alignment vertical="center"/>
    </xf>
    <xf numFmtId="0" fontId="63" fillId="4" borderId="29" xfId="1" applyFont="1" applyFill="1" applyBorder="1" applyProtection="1">
      <alignment vertical="center"/>
    </xf>
    <xf numFmtId="0" fontId="10" fillId="4" borderId="48" xfId="1" applyFont="1" applyFill="1" applyBorder="1" applyAlignment="1" applyProtection="1">
      <alignment horizontal="left" vertical="center"/>
    </xf>
    <xf numFmtId="0" fontId="64" fillId="4" borderId="0" xfId="1" applyFont="1" applyFill="1" applyBorder="1" applyProtection="1">
      <alignment vertical="center"/>
    </xf>
    <xf numFmtId="0" fontId="63" fillId="4" borderId="22" xfId="1" applyFont="1" applyFill="1" applyBorder="1" applyProtection="1">
      <alignment vertical="center"/>
    </xf>
    <xf numFmtId="0" fontId="63" fillId="3" borderId="0" xfId="1" applyFont="1" applyFill="1" applyBorder="1" applyProtection="1">
      <alignment vertical="center"/>
    </xf>
    <xf numFmtId="0" fontId="63" fillId="3" borderId="22" xfId="1" applyFont="1" applyFill="1" applyBorder="1" applyProtection="1">
      <alignment vertical="center"/>
    </xf>
    <xf numFmtId="0" fontId="63" fillId="3" borderId="48" xfId="1" applyFont="1" applyFill="1" applyBorder="1" applyProtection="1">
      <alignment vertical="center"/>
    </xf>
    <xf numFmtId="0" fontId="63" fillId="3" borderId="0" xfId="1" applyFont="1" applyFill="1" applyBorder="1" applyAlignment="1" applyProtection="1">
      <alignment vertical="center"/>
    </xf>
    <xf numFmtId="0" fontId="12" fillId="3" borderId="22" xfId="0" applyFont="1" applyFill="1" applyBorder="1" applyAlignment="1" applyProtection="1">
      <alignment vertical="center"/>
    </xf>
    <xf numFmtId="0" fontId="9" fillId="3" borderId="48" xfId="1" applyFont="1" applyFill="1" applyBorder="1" applyProtection="1">
      <alignment vertical="center"/>
    </xf>
    <xf numFmtId="0" fontId="9" fillId="3" borderId="64" xfId="1" applyFont="1" applyFill="1" applyBorder="1" applyProtection="1">
      <alignment vertical="center"/>
    </xf>
    <xf numFmtId="0" fontId="63" fillId="3" borderId="21" xfId="1" applyFont="1" applyFill="1" applyBorder="1" applyAlignment="1" applyProtection="1">
      <alignment vertical="center"/>
    </xf>
    <xf numFmtId="0" fontId="12" fillId="3" borderId="65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horizontal="right" vertical="center"/>
    </xf>
    <xf numFmtId="0" fontId="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6" fillId="3" borderId="52" xfId="0" applyFont="1" applyFill="1" applyBorder="1" applyProtection="1">
      <alignment vertical="center"/>
    </xf>
    <xf numFmtId="0" fontId="6" fillId="3" borderId="36" xfId="0" applyFont="1" applyFill="1" applyBorder="1" applyAlignment="1" applyProtection="1">
      <alignment vertical="center"/>
    </xf>
    <xf numFmtId="0" fontId="6" fillId="5" borderId="0" xfId="0" applyFont="1" applyFill="1" applyProtection="1">
      <alignment vertical="center"/>
    </xf>
    <xf numFmtId="0" fontId="6" fillId="3" borderId="17" xfId="0" applyFont="1" applyFill="1" applyBorder="1" applyProtection="1">
      <alignment vertical="center"/>
    </xf>
    <xf numFmtId="0" fontId="6" fillId="3" borderId="49" xfId="0" applyFont="1" applyFill="1" applyBorder="1" applyAlignment="1" applyProtection="1">
      <alignment vertical="center"/>
    </xf>
    <xf numFmtId="0" fontId="26" fillId="0" borderId="61" xfId="0" applyFont="1" applyBorder="1" applyAlignment="1" applyProtection="1">
      <alignment vertical="center"/>
    </xf>
    <xf numFmtId="0" fontId="6" fillId="3" borderId="18" xfId="0" applyFont="1" applyFill="1" applyBorder="1" applyProtection="1">
      <alignment vertical="center"/>
    </xf>
    <xf numFmtId="0" fontId="6" fillId="3" borderId="50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16" xfId="0" applyFont="1" applyFill="1" applyBorder="1" applyProtection="1">
      <alignment vertical="center"/>
    </xf>
    <xf numFmtId="0" fontId="6" fillId="3" borderId="46" xfId="0" applyFont="1" applyFill="1" applyBorder="1" applyAlignment="1" applyProtection="1">
      <alignment vertical="center"/>
    </xf>
    <xf numFmtId="0" fontId="6" fillId="7" borderId="43" xfId="0" applyFont="1" applyFill="1" applyBorder="1" applyAlignment="1" applyProtection="1">
      <alignment horizontal="center" vertical="center"/>
    </xf>
    <xf numFmtId="0" fontId="6" fillId="7" borderId="25" xfId="0" applyFont="1" applyFill="1" applyBorder="1" applyAlignment="1" applyProtection="1">
      <alignment horizontal="left" vertical="center"/>
    </xf>
    <xf numFmtId="0" fontId="26" fillId="0" borderId="62" xfId="0" applyFont="1" applyBorder="1" applyProtection="1">
      <alignment vertical="center"/>
    </xf>
    <xf numFmtId="0" fontId="6" fillId="3" borderId="31" xfId="0" applyFont="1" applyFill="1" applyBorder="1" applyProtection="1">
      <alignment vertical="center"/>
    </xf>
    <xf numFmtId="0" fontId="6" fillId="3" borderId="2" xfId="0" applyFont="1" applyFill="1" applyBorder="1" applyAlignment="1" applyProtection="1">
      <alignment horizontal="right" vertical="center"/>
    </xf>
    <xf numFmtId="0" fontId="26" fillId="0" borderId="62" xfId="0" applyFont="1" applyBorder="1" applyAlignment="1" applyProtection="1">
      <alignment horizontal="left" vertical="center"/>
    </xf>
    <xf numFmtId="0" fontId="6" fillId="3" borderId="49" xfId="0" applyFont="1" applyFill="1" applyBorder="1" applyProtection="1">
      <alignment vertical="center"/>
    </xf>
    <xf numFmtId="0" fontId="6" fillId="3" borderId="44" xfId="0" applyFont="1" applyFill="1" applyBorder="1" applyProtection="1">
      <alignment vertical="center"/>
    </xf>
    <xf numFmtId="0" fontId="6" fillId="3" borderId="2" xfId="0" applyFont="1" applyFill="1" applyBorder="1" applyProtection="1">
      <alignment vertical="center"/>
    </xf>
    <xf numFmtId="0" fontId="6" fillId="3" borderId="4" xfId="0" applyFont="1" applyFill="1" applyBorder="1" applyProtection="1">
      <alignment vertical="center"/>
    </xf>
    <xf numFmtId="0" fontId="6" fillId="3" borderId="0" xfId="0" applyFont="1" applyFill="1" applyBorder="1" applyProtection="1">
      <alignment vertical="center"/>
    </xf>
    <xf numFmtId="0" fontId="6" fillId="3" borderId="14" xfId="0" applyFont="1" applyFill="1" applyBorder="1" applyProtection="1">
      <alignment vertical="center"/>
    </xf>
    <xf numFmtId="0" fontId="26" fillId="0" borderId="62" xfId="0" applyFont="1" applyFill="1" applyBorder="1" applyAlignment="1" applyProtection="1">
      <alignment vertical="center"/>
    </xf>
    <xf numFmtId="0" fontId="26" fillId="0" borderId="62" xfId="0" applyFont="1" applyFill="1" applyBorder="1" applyAlignment="1" applyProtection="1">
      <alignment horizontal="center" vertical="center"/>
    </xf>
    <xf numFmtId="0" fontId="27" fillId="0" borderId="63" xfId="0" applyFont="1" applyFill="1" applyBorder="1" applyAlignment="1" applyProtection="1">
      <alignment vertical="center"/>
    </xf>
    <xf numFmtId="0" fontId="26" fillId="0" borderId="61" xfId="0" applyFont="1" applyFill="1" applyBorder="1" applyAlignment="1" applyProtection="1">
      <alignment vertical="center"/>
    </xf>
    <xf numFmtId="0" fontId="6" fillId="6" borderId="0" xfId="0" applyFont="1" applyFill="1" applyProtection="1">
      <alignment vertical="center"/>
    </xf>
    <xf numFmtId="0" fontId="6" fillId="3" borderId="39" xfId="0" applyFont="1" applyFill="1" applyBorder="1" applyProtection="1">
      <alignment vertical="center"/>
    </xf>
    <xf numFmtId="0" fontId="26" fillId="0" borderId="63" xfId="0" applyFont="1" applyFill="1" applyBorder="1" applyAlignment="1" applyProtection="1">
      <alignment vertical="center"/>
    </xf>
    <xf numFmtId="0" fontId="6" fillId="3" borderId="20" xfId="0" applyFont="1" applyFill="1" applyBorder="1" applyProtection="1">
      <alignment vertical="center"/>
    </xf>
    <xf numFmtId="0" fontId="26" fillId="0" borderId="61" xfId="0" applyFont="1" applyFill="1" applyBorder="1" applyAlignment="1" applyProtection="1">
      <alignment horizontal="center" vertical="center"/>
    </xf>
    <xf numFmtId="0" fontId="6" fillId="3" borderId="15" xfId="0" applyFont="1" applyFill="1" applyBorder="1" applyProtection="1">
      <alignment vertical="center"/>
    </xf>
    <xf numFmtId="0" fontId="6" fillId="3" borderId="19" xfId="0" applyFont="1" applyFill="1" applyBorder="1" applyProtection="1">
      <alignment vertical="center"/>
    </xf>
    <xf numFmtId="0" fontId="7" fillId="3" borderId="21" xfId="0" applyFont="1" applyFill="1" applyBorder="1" applyProtection="1">
      <alignment vertical="center"/>
    </xf>
    <xf numFmtId="0" fontId="6" fillId="3" borderId="3" xfId="0" applyFont="1" applyFill="1" applyBorder="1" applyProtection="1">
      <alignment vertical="center"/>
    </xf>
    <xf numFmtId="0" fontId="26" fillId="0" borderId="63" xfId="0" applyFont="1" applyBorder="1" applyAlignment="1" applyProtection="1">
      <alignment horizontal="left" vertical="center"/>
    </xf>
    <xf numFmtId="0" fontId="26" fillId="0" borderId="61" xfId="0" applyFont="1" applyBorder="1" applyAlignment="1" applyProtection="1">
      <alignment horizontal="left" vertical="center"/>
    </xf>
    <xf numFmtId="0" fontId="7" fillId="3" borderId="2" xfId="0" applyFont="1" applyFill="1" applyBorder="1" applyProtection="1">
      <alignment vertical="center"/>
    </xf>
    <xf numFmtId="0" fontId="7" fillId="3" borderId="17" xfId="0" applyFont="1" applyFill="1" applyBorder="1" applyProtection="1">
      <alignment vertical="center"/>
    </xf>
    <xf numFmtId="0" fontId="7" fillId="3" borderId="44" xfId="0" applyFont="1" applyFill="1" applyBorder="1" applyProtection="1">
      <alignment vertical="center"/>
    </xf>
    <xf numFmtId="0" fontId="6" fillId="3" borderId="32" xfId="0" applyFont="1" applyFill="1" applyBorder="1" applyProtection="1">
      <alignment vertical="center"/>
    </xf>
    <xf numFmtId="0" fontId="6" fillId="3" borderId="9" xfId="0" applyFont="1" applyFill="1" applyBorder="1" applyAlignment="1" applyProtection="1">
      <alignment horizontal="left" vertical="center" shrinkToFi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50" xfId="0" applyFont="1" applyFill="1" applyBorder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5" xfId="0" applyFont="1" applyFill="1" applyBorder="1" applyProtection="1">
      <alignment vertical="center"/>
    </xf>
    <xf numFmtId="0" fontId="6" fillId="3" borderId="57" xfId="0" applyFont="1" applyFill="1" applyBorder="1" applyProtection="1">
      <alignment vertical="center"/>
    </xf>
    <xf numFmtId="0" fontId="6" fillId="3" borderId="56" xfId="0" applyFont="1" applyFill="1" applyBorder="1" applyProtection="1">
      <alignment vertical="center"/>
    </xf>
    <xf numFmtId="0" fontId="6" fillId="3" borderId="58" xfId="0" applyFont="1" applyFill="1" applyBorder="1" applyProtection="1">
      <alignment vertical="center"/>
    </xf>
    <xf numFmtId="0" fontId="6" fillId="3" borderId="23" xfId="0" applyFont="1" applyFill="1" applyBorder="1" applyProtection="1">
      <alignment vertical="center"/>
    </xf>
    <xf numFmtId="0" fontId="6" fillId="8" borderId="0" xfId="0" applyFont="1" applyFill="1" applyProtection="1">
      <alignment vertical="center"/>
    </xf>
    <xf numFmtId="0" fontId="6" fillId="3" borderId="13" xfId="0" applyFont="1" applyFill="1" applyBorder="1" applyProtection="1">
      <alignment vertical="center"/>
    </xf>
    <xf numFmtId="0" fontId="6" fillId="3" borderId="71" xfId="0" applyFont="1" applyFill="1" applyBorder="1" applyProtection="1">
      <alignment vertical="center"/>
    </xf>
    <xf numFmtId="0" fontId="6" fillId="3" borderId="93" xfId="0" applyFont="1" applyFill="1" applyBorder="1" applyProtection="1">
      <alignment vertical="center"/>
    </xf>
    <xf numFmtId="0" fontId="6" fillId="3" borderId="24" xfId="0" applyFont="1" applyFill="1" applyBorder="1" applyProtection="1">
      <alignment vertical="center"/>
    </xf>
    <xf numFmtId="0" fontId="6" fillId="3" borderId="59" xfId="0" applyFont="1" applyFill="1" applyBorder="1" applyProtection="1">
      <alignment vertical="center"/>
    </xf>
    <xf numFmtId="0" fontId="21" fillId="3" borderId="22" xfId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Protection="1">
      <alignment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Protection="1">
      <alignment vertical="center"/>
    </xf>
    <xf numFmtId="0" fontId="7" fillId="3" borderId="23" xfId="0" applyFont="1" applyFill="1" applyBorder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0" fontId="6" fillId="3" borderId="77" xfId="0" applyFont="1" applyFill="1" applyBorder="1" applyProtection="1">
      <alignment vertical="center"/>
    </xf>
    <xf numFmtId="0" fontId="56" fillId="0" borderId="79" xfId="1" applyFont="1" applyBorder="1" applyAlignment="1" applyProtection="1">
      <alignment vertical="center"/>
    </xf>
    <xf numFmtId="0" fontId="57" fillId="0" borderId="79" xfId="1" applyFont="1" applyBorder="1" applyAlignment="1" applyProtection="1">
      <alignment vertical="center"/>
    </xf>
    <xf numFmtId="0" fontId="57" fillId="0" borderId="82" xfId="1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21" fillId="3" borderId="57" xfId="1" applyFont="1" applyFill="1" applyBorder="1" applyProtection="1">
      <alignment vertical="center"/>
    </xf>
    <xf numFmtId="0" fontId="21" fillId="3" borderId="58" xfId="1" applyFont="1" applyFill="1" applyBorder="1" applyProtection="1">
      <alignment vertical="center"/>
    </xf>
    <xf numFmtId="0" fontId="12" fillId="0" borderId="63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63" fillId="3" borderId="17" xfId="1" applyFont="1" applyFill="1" applyBorder="1" applyProtection="1">
      <alignment vertical="center"/>
    </xf>
    <xf numFmtId="0" fontId="9" fillId="3" borderId="17" xfId="1" applyFont="1" applyFill="1" applyBorder="1" applyProtection="1">
      <alignment vertical="center"/>
    </xf>
    <xf numFmtId="0" fontId="9" fillId="3" borderId="19" xfId="1" applyFont="1" applyFill="1" applyBorder="1" applyProtection="1">
      <alignment vertical="center"/>
    </xf>
    <xf numFmtId="0" fontId="21" fillId="3" borderId="17" xfId="1" applyFont="1" applyFill="1" applyBorder="1" applyProtection="1">
      <alignment vertical="center"/>
    </xf>
    <xf numFmtId="0" fontId="6" fillId="3" borderId="48" xfId="0" applyFont="1" applyFill="1" applyBorder="1" applyProtection="1">
      <alignment vertical="center"/>
    </xf>
    <xf numFmtId="0" fontId="0" fillId="3" borderId="0" xfId="0" applyFill="1" applyProtection="1">
      <alignment vertical="center"/>
    </xf>
    <xf numFmtId="176" fontId="0" fillId="3" borderId="0" xfId="0" applyNumberFormat="1" applyFill="1" applyProtection="1">
      <alignment vertical="center"/>
    </xf>
    <xf numFmtId="177" fontId="0" fillId="3" borderId="0" xfId="0" applyNumberFormat="1" applyFill="1" applyProtection="1">
      <alignment vertical="center"/>
    </xf>
    <xf numFmtId="0" fontId="80" fillId="9" borderId="0" xfId="0" applyFont="1" applyFill="1" applyProtection="1">
      <alignment vertical="center"/>
    </xf>
    <xf numFmtId="0" fontId="79" fillId="9" borderId="0" xfId="0" applyFont="1" applyFill="1" applyProtection="1">
      <alignment vertical="center"/>
    </xf>
    <xf numFmtId="0" fontId="0" fillId="9" borderId="0" xfId="0" applyFill="1" applyProtection="1">
      <alignment vertical="center"/>
    </xf>
    <xf numFmtId="0" fontId="0" fillId="5" borderId="0" xfId="0" applyFill="1" applyProtection="1">
      <alignment vertical="center"/>
    </xf>
    <xf numFmtId="0" fontId="0" fillId="4" borderId="0" xfId="0" applyFill="1" applyProtection="1">
      <alignment vertical="center"/>
    </xf>
    <xf numFmtId="0" fontId="82" fillId="0" borderId="1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77" xfId="0" applyFont="1" applyBorder="1" applyAlignment="1">
      <alignment horizontal="center" vertical="center"/>
    </xf>
    <xf numFmtId="0" fontId="85" fillId="0" borderId="11" xfId="0" applyFont="1" applyBorder="1">
      <alignment vertical="center"/>
    </xf>
    <xf numFmtId="0" fontId="85" fillId="0" borderId="12" xfId="0" applyFont="1" applyBorder="1">
      <alignment vertical="center"/>
    </xf>
    <xf numFmtId="0" fontId="82" fillId="0" borderId="56" xfId="0" applyFont="1" applyBorder="1" applyAlignment="1">
      <alignment horizontal="center" vertical="center"/>
    </xf>
    <xf numFmtId="0" fontId="85" fillId="0" borderId="78" xfId="0" applyFont="1" applyBorder="1">
      <alignment vertical="center"/>
    </xf>
    <xf numFmtId="0" fontId="85" fillId="0" borderId="84" xfId="0" applyFont="1" applyBorder="1">
      <alignment vertical="center"/>
    </xf>
    <xf numFmtId="0" fontId="86" fillId="0" borderId="77" xfId="0" applyFont="1" applyBorder="1" applyAlignment="1">
      <alignment vertical="center" shrinkToFit="1"/>
    </xf>
    <xf numFmtId="0" fontId="85" fillId="0" borderId="48" xfId="0" applyFont="1" applyBorder="1">
      <alignment vertical="center"/>
    </xf>
    <xf numFmtId="0" fontId="85" fillId="0" borderId="98" xfId="0" applyFont="1" applyBorder="1">
      <alignment vertical="center"/>
    </xf>
    <xf numFmtId="0" fontId="86" fillId="0" borderId="99" xfId="0" applyFont="1" applyBorder="1" applyAlignment="1">
      <alignment vertical="center" shrinkToFit="1"/>
    </xf>
    <xf numFmtId="0" fontId="85" fillId="0" borderId="88" xfId="0" applyFont="1" applyBorder="1">
      <alignment vertical="center"/>
    </xf>
    <xf numFmtId="0" fontId="85" fillId="0" borderId="50" xfId="0" applyFont="1" applyBorder="1">
      <alignment vertical="center"/>
    </xf>
    <xf numFmtId="0" fontId="86" fillId="0" borderId="13" xfId="0" applyFont="1" applyBorder="1" applyAlignment="1">
      <alignment vertical="center" shrinkToFit="1"/>
    </xf>
    <xf numFmtId="0" fontId="86" fillId="0" borderId="1" xfId="0" applyFont="1" applyBorder="1" applyAlignment="1">
      <alignment vertical="center" shrinkToFit="1"/>
    </xf>
    <xf numFmtId="0" fontId="85" fillId="0" borderId="102" xfId="0" applyFont="1" applyBorder="1">
      <alignment vertical="center"/>
    </xf>
    <xf numFmtId="0" fontId="85" fillId="0" borderId="103" xfId="0" applyFont="1" applyBorder="1">
      <alignment vertical="center"/>
    </xf>
    <xf numFmtId="177" fontId="86" fillId="0" borderId="104" xfId="0" applyNumberFormat="1" applyFont="1" applyBorder="1" applyAlignment="1">
      <alignment horizontal="left" vertical="center" shrinkToFit="1"/>
    </xf>
    <xf numFmtId="0" fontId="86" fillId="0" borderId="104" xfId="0" applyFont="1" applyBorder="1" applyAlignment="1">
      <alignment vertical="center" shrinkToFit="1"/>
    </xf>
    <xf numFmtId="177" fontId="86" fillId="0" borderId="1" xfId="0" applyNumberFormat="1" applyFont="1" applyBorder="1" applyAlignment="1">
      <alignment horizontal="left" vertical="center" shrinkToFit="1"/>
    </xf>
    <xf numFmtId="0" fontId="82" fillId="0" borderId="0" xfId="0" applyFont="1" applyBorder="1" applyAlignment="1">
      <alignment horizontal="center" vertical="center"/>
    </xf>
    <xf numFmtId="0" fontId="88" fillId="0" borderId="0" xfId="0" applyFont="1" applyBorder="1">
      <alignment vertical="center"/>
    </xf>
    <xf numFmtId="0" fontId="0" fillId="0" borderId="0" xfId="0" applyBorder="1">
      <alignment vertical="center"/>
    </xf>
    <xf numFmtId="0" fontId="82" fillId="0" borderId="20" xfId="0" applyFont="1" applyBorder="1" applyAlignment="1">
      <alignment horizontal="center" vertical="center"/>
    </xf>
    <xf numFmtId="0" fontId="89" fillId="0" borderId="20" xfId="0" applyFont="1" applyBorder="1">
      <alignment vertical="center"/>
    </xf>
    <xf numFmtId="0" fontId="0" fillId="0" borderId="20" xfId="0" applyBorder="1">
      <alignment vertical="center"/>
    </xf>
    <xf numFmtId="0" fontId="90" fillId="0" borderId="0" xfId="0" applyFont="1" applyAlignment="1">
      <alignment horizontal="center" vertical="center"/>
    </xf>
    <xf numFmtId="0" fontId="85" fillId="12" borderId="79" xfId="0" applyFont="1" applyFill="1" applyBorder="1">
      <alignment vertical="center"/>
    </xf>
    <xf numFmtId="0" fontId="85" fillId="12" borderId="95" xfId="0" applyFont="1" applyFill="1" applyBorder="1">
      <alignment vertical="center"/>
    </xf>
    <xf numFmtId="0" fontId="86" fillId="12" borderId="96" xfId="0" applyFont="1" applyFill="1" applyBorder="1" applyAlignment="1">
      <alignment vertical="center" shrinkToFit="1"/>
    </xf>
    <xf numFmtId="0" fontId="85" fillId="12" borderId="0" xfId="0" applyFont="1" applyFill="1">
      <alignment vertical="center"/>
    </xf>
    <xf numFmtId="0" fontId="85" fillId="12" borderId="85" xfId="0" applyFont="1" applyFill="1" applyBorder="1">
      <alignment vertical="center"/>
    </xf>
    <xf numFmtId="0" fontId="86" fillId="12" borderId="97" xfId="0" applyFont="1" applyFill="1" applyBorder="1" applyAlignment="1">
      <alignment vertical="center" shrinkToFit="1"/>
    </xf>
    <xf numFmtId="0" fontId="85" fillId="12" borderId="88" xfId="0" applyFont="1" applyFill="1" applyBorder="1">
      <alignment vertical="center"/>
    </xf>
    <xf numFmtId="0" fontId="86" fillId="12" borderId="100" xfId="0" applyFont="1" applyFill="1" applyBorder="1" applyAlignment="1">
      <alignment vertical="center" shrinkToFit="1"/>
    </xf>
    <xf numFmtId="0" fontId="13" fillId="0" borderId="0" xfId="1" applyFont="1" applyBorder="1" applyAlignment="1" applyProtection="1">
      <alignment vertical="center"/>
    </xf>
    <xf numFmtId="0" fontId="92" fillId="3" borderId="0" xfId="1" applyFont="1" applyFill="1" applyProtection="1">
      <alignment vertical="center"/>
    </xf>
    <xf numFmtId="0" fontId="94" fillId="3" borderId="0" xfId="2" applyFont="1" applyFill="1" applyAlignment="1" applyProtection="1">
      <alignment vertical="center"/>
    </xf>
    <xf numFmtId="0" fontId="95" fillId="3" borderId="0" xfId="2" applyFont="1" applyFill="1" applyAlignment="1" applyProtection="1">
      <alignment vertical="center"/>
    </xf>
    <xf numFmtId="0" fontId="95" fillId="3" borderId="0" xfId="2" applyFont="1" applyFill="1" applyAlignment="1" applyProtection="1">
      <alignment horizontal="right" vertical="center" indent="1"/>
    </xf>
    <xf numFmtId="177" fontId="96" fillId="3" borderId="0" xfId="2" applyNumberFormat="1" applyFont="1" applyFill="1" applyAlignment="1" applyProtection="1">
      <alignment horizontal="center" vertical="center"/>
    </xf>
    <xf numFmtId="0" fontId="97" fillId="3" borderId="0" xfId="2" applyFont="1" applyFill="1" applyAlignment="1" applyProtection="1">
      <alignment vertical="center"/>
    </xf>
    <xf numFmtId="0" fontId="98" fillId="3" borderId="0" xfId="2" applyFont="1" applyFill="1" applyAlignment="1" applyProtection="1">
      <alignment vertical="center"/>
    </xf>
    <xf numFmtId="0" fontId="95" fillId="0" borderId="0" xfId="2" applyFont="1" applyAlignment="1" applyProtection="1">
      <alignment vertical="center" shrinkToFit="1"/>
    </xf>
    <xf numFmtId="0" fontId="95" fillId="0" borderId="0" xfId="2" applyFont="1" applyAlignment="1" applyProtection="1">
      <alignment vertical="center"/>
    </xf>
    <xf numFmtId="0" fontId="99" fillId="9" borderId="0" xfId="2" applyFont="1" applyFill="1" applyAlignment="1" applyProtection="1">
      <alignment vertical="center" shrinkToFit="1"/>
    </xf>
    <xf numFmtId="0" fontId="95" fillId="3" borderId="0" xfId="2" applyFont="1" applyFill="1" applyAlignment="1" applyProtection="1">
      <alignment vertical="center" shrinkToFit="1"/>
    </xf>
    <xf numFmtId="177" fontId="96" fillId="0" borderId="105" xfId="2" applyNumberFormat="1" applyFont="1" applyFill="1" applyBorder="1" applyAlignment="1" applyProtection="1">
      <alignment horizontal="left" vertical="center" shrinkToFit="1"/>
      <protection locked="0"/>
    </xf>
    <xf numFmtId="0" fontId="95" fillId="4" borderId="0" xfId="2" applyFont="1" applyFill="1" applyAlignment="1" applyProtection="1">
      <alignment vertical="center"/>
    </xf>
    <xf numFmtId="0" fontId="100" fillId="13" borderId="0" xfId="1" applyFont="1" applyFill="1" applyProtection="1">
      <alignment vertical="center"/>
    </xf>
    <xf numFmtId="0" fontId="95" fillId="8" borderId="1" xfId="2" applyFont="1" applyFill="1" applyBorder="1" applyAlignment="1" applyProtection="1">
      <alignment vertical="center"/>
    </xf>
    <xf numFmtId="0" fontId="95" fillId="0" borderId="1" xfId="2" applyFont="1" applyFill="1" applyBorder="1" applyAlignment="1" applyProtection="1">
      <alignment vertical="center"/>
    </xf>
    <xf numFmtId="0" fontId="95" fillId="0" borderId="0" xfId="2" applyFont="1" applyFill="1" applyAlignment="1" applyProtection="1">
      <alignment vertical="center"/>
    </xf>
    <xf numFmtId="0" fontId="94" fillId="0" borderId="0" xfId="2" applyFont="1" applyFill="1" applyAlignment="1" applyProtection="1">
      <alignment vertical="center"/>
    </xf>
    <xf numFmtId="0" fontId="23" fillId="13" borderId="0" xfId="1" applyFont="1" applyFill="1" applyAlignment="1" applyProtection="1">
      <alignment vertical="center"/>
    </xf>
    <xf numFmtId="0" fontId="14" fillId="13" borderId="0" xfId="1" applyFont="1" applyFill="1" applyAlignment="1" applyProtection="1">
      <alignment vertical="center"/>
    </xf>
    <xf numFmtId="0" fontId="14" fillId="13" borderId="0" xfId="1" applyFont="1" applyFill="1" applyProtection="1">
      <alignment vertical="center"/>
    </xf>
    <xf numFmtId="0" fontId="26" fillId="3" borderId="0" xfId="2" applyFont="1" applyFill="1" applyAlignment="1" applyProtection="1">
      <alignment vertical="center"/>
    </xf>
    <xf numFmtId="0" fontId="102" fillId="13" borderId="0" xfId="1" applyFont="1" applyFill="1" applyProtection="1">
      <alignment vertical="center"/>
    </xf>
    <xf numFmtId="0" fontId="104" fillId="13" borderId="0" xfId="1" applyFont="1" applyFill="1" applyProtection="1">
      <alignment vertical="center"/>
    </xf>
    <xf numFmtId="0" fontId="105" fillId="7" borderId="106" xfId="2" applyFont="1" applyFill="1" applyBorder="1" applyAlignment="1" applyProtection="1">
      <alignment vertical="center"/>
    </xf>
    <xf numFmtId="0" fontId="106" fillId="7" borderId="107" xfId="2" applyFont="1" applyFill="1" applyBorder="1" applyAlignment="1" applyProtection="1">
      <alignment vertical="center"/>
    </xf>
    <xf numFmtId="0" fontId="107" fillId="7" borderId="107" xfId="2" applyFont="1" applyFill="1" applyBorder="1" applyAlignment="1" applyProtection="1">
      <alignment vertical="center"/>
    </xf>
    <xf numFmtId="0" fontId="95" fillId="7" borderId="108" xfId="2" applyFont="1" applyFill="1" applyBorder="1" applyAlignment="1" applyProtection="1">
      <alignment vertical="center"/>
    </xf>
    <xf numFmtId="0" fontId="108" fillId="7" borderId="109" xfId="2" applyFont="1" applyFill="1" applyBorder="1" applyAlignment="1" applyProtection="1">
      <alignment vertical="center"/>
    </xf>
    <xf numFmtId="0" fontId="106" fillId="7" borderId="0" xfId="2" applyFont="1" applyFill="1" applyBorder="1" applyAlignment="1" applyProtection="1">
      <alignment vertical="center"/>
    </xf>
    <xf numFmtId="0" fontId="107" fillId="7" borderId="0" xfId="2" applyFont="1" applyFill="1" applyBorder="1" applyAlignment="1" applyProtection="1">
      <alignment vertical="center"/>
    </xf>
    <xf numFmtId="0" fontId="95" fillId="7" borderId="110" xfId="2" applyFont="1" applyFill="1" applyBorder="1" applyAlignment="1" applyProtection="1">
      <alignment vertical="center"/>
    </xf>
    <xf numFmtId="0" fontId="108" fillId="7" borderId="111" xfId="2" applyFont="1" applyFill="1" applyBorder="1" applyAlignment="1" applyProtection="1">
      <alignment vertical="center"/>
    </xf>
    <xf numFmtId="0" fontId="106" fillId="7" borderId="112" xfId="2" applyFont="1" applyFill="1" applyBorder="1" applyAlignment="1" applyProtection="1">
      <alignment vertical="center"/>
    </xf>
    <xf numFmtId="0" fontId="107" fillId="7" borderId="112" xfId="2" applyFont="1" applyFill="1" applyBorder="1" applyAlignment="1" applyProtection="1">
      <alignment vertical="center"/>
    </xf>
    <xf numFmtId="0" fontId="95" fillId="7" borderId="113" xfId="2" applyFont="1" applyFill="1" applyBorder="1" applyAlignment="1" applyProtection="1">
      <alignment vertical="center"/>
    </xf>
    <xf numFmtId="0" fontId="95" fillId="3" borderId="0" xfId="2" applyFont="1" applyFill="1" applyProtection="1"/>
    <xf numFmtId="0" fontId="95" fillId="0" borderId="0" xfId="2" applyFont="1" applyProtection="1"/>
    <xf numFmtId="0" fontId="95" fillId="4" borderId="0" xfId="2" applyFont="1" applyFill="1" applyProtection="1"/>
    <xf numFmtId="0" fontId="95" fillId="0" borderId="0" xfId="2" applyFont="1" applyFill="1" applyProtection="1"/>
    <xf numFmtId="0" fontId="95" fillId="14" borderId="1" xfId="2" applyFont="1" applyFill="1" applyBorder="1" applyProtection="1"/>
    <xf numFmtId="0" fontId="95" fillId="14" borderId="1" xfId="2" applyFont="1" applyFill="1" applyBorder="1" applyAlignment="1" applyProtection="1">
      <alignment horizontal="center"/>
    </xf>
    <xf numFmtId="0" fontId="112" fillId="14" borderId="1" xfId="2" applyFont="1" applyFill="1" applyBorder="1" applyAlignment="1" applyProtection="1">
      <alignment horizontal="center" vertical="center"/>
    </xf>
    <xf numFmtId="0" fontId="95" fillId="8" borderId="1" xfId="2" applyFont="1" applyFill="1" applyBorder="1" applyProtection="1"/>
    <xf numFmtId="0" fontId="95" fillId="0" borderId="0" xfId="2" applyFont="1" applyFill="1" applyBorder="1" applyProtection="1"/>
    <xf numFmtId="0" fontId="95" fillId="15" borderId="0" xfId="2" applyFont="1" applyFill="1" applyBorder="1" applyProtection="1"/>
    <xf numFmtId="0" fontId="95" fillId="15" borderId="0" xfId="2" applyFont="1" applyFill="1" applyProtection="1"/>
    <xf numFmtId="0" fontId="12" fillId="14" borderId="1" xfId="2" applyFont="1" applyFill="1" applyBorder="1" applyAlignment="1" applyProtection="1">
      <alignment horizontal="center" vertical="center"/>
    </xf>
    <xf numFmtId="0" fontId="96" fillId="0" borderId="1" xfId="2" applyFont="1" applyFill="1" applyBorder="1" applyAlignment="1" applyProtection="1">
      <alignment horizontal="center" vertical="center" shrinkToFit="1"/>
      <protection locked="0"/>
    </xf>
    <xf numFmtId="177" fontId="9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96" fillId="0" borderId="1" xfId="2" applyFont="1" applyFill="1" applyBorder="1" applyAlignment="1" applyProtection="1">
      <alignment vertical="center" shrinkToFit="1"/>
      <protection locked="0"/>
    </xf>
    <xf numFmtId="0" fontId="113" fillId="3" borderId="0" xfId="2" applyFont="1" applyFill="1" applyAlignment="1" applyProtection="1">
      <alignment vertical="center"/>
    </xf>
    <xf numFmtId="0" fontId="95" fillId="4" borderId="1" xfId="2" applyFont="1" applyFill="1" applyBorder="1" applyAlignment="1" applyProtection="1">
      <alignment vertical="center"/>
    </xf>
    <xf numFmtId="0" fontId="95" fillId="0" borderId="1" xfId="2" applyFont="1" applyBorder="1" applyAlignment="1" applyProtection="1">
      <alignment vertical="center"/>
    </xf>
    <xf numFmtId="0" fontId="95" fillId="0" borderId="0" xfId="2" applyFont="1" applyBorder="1" applyAlignment="1" applyProtection="1">
      <alignment vertical="center"/>
    </xf>
    <xf numFmtId="0" fontId="95" fillId="11" borderId="0" xfId="2" applyFont="1" applyFill="1" applyBorder="1" applyAlignment="1" applyProtection="1">
      <alignment vertical="center"/>
    </xf>
    <xf numFmtId="0" fontId="95" fillId="7" borderId="0" xfId="2" applyFont="1" applyFill="1" applyAlignment="1" applyProtection="1">
      <alignment vertical="center"/>
    </xf>
    <xf numFmtId="0" fontId="113" fillId="3" borderId="0" xfId="2" applyFont="1" applyFill="1" applyAlignment="1" applyProtection="1">
      <alignment horizontal="left" vertical="center"/>
    </xf>
    <xf numFmtId="0" fontId="115" fillId="0" borderId="1" xfId="2" applyFont="1" applyBorder="1" applyAlignment="1" applyProtection="1">
      <alignment vertical="center"/>
    </xf>
    <xf numFmtId="0" fontId="95" fillId="8" borderId="1" xfId="2" applyFont="1" applyFill="1" applyBorder="1" applyAlignment="1" applyProtection="1">
      <alignment vertical="center" shrinkToFit="1"/>
    </xf>
    <xf numFmtId="0" fontId="95" fillId="0" borderId="0" xfId="2" applyFont="1" applyFill="1" applyBorder="1" applyAlignment="1" applyProtection="1">
      <alignment vertical="center" shrinkToFit="1"/>
    </xf>
    <xf numFmtId="0" fontId="95" fillId="0" borderId="1" xfId="2" applyFont="1" applyBorder="1" applyAlignment="1" applyProtection="1">
      <alignment vertical="center" shrinkToFit="1"/>
    </xf>
    <xf numFmtId="0" fontId="95" fillId="0" borderId="0" xfId="2" applyFont="1" applyFill="1" applyAlignment="1" applyProtection="1">
      <alignment vertical="center" shrinkToFit="1"/>
    </xf>
    <xf numFmtId="0" fontId="95" fillId="0" borderId="0" xfId="2" applyFont="1" applyFill="1" applyBorder="1" applyAlignment="1" applyProtection="1">
      <alignment vertical="center"/>
    </xf>
    <xf numFmtId="0" fontId="95" fillId="8" borderId="10" xfId="2" applyFont="1" applyFill="1" applyBorder="1" applyAlignment="1" applyProtection="1">
      <alignment vertical="center"/>
    </xf>
    <xf numFmtId="0" fontId="95" fillId="8" borderId="12" xfId="2" applyFont="1" applyFill="1" applyBorder="1" applyAlignment="1" applyProtection="1">
      <alignment vertical="center"/>
    </xf>
    <xf numFmtId="0" fontId="99" fillId="9" borderId="1" xfId="2" applyFont="1" applyFill="1" applyBorder="1" applyAlignment="1" applyProtection="1">
      <alignment vertical="center"/>
    </xf>
    <xf numFmtId="0" fontId="99" fillId="0" borderId="0" xfId="2" applyFont="1" applyFill="1" applyBorder="1" applyAlignment="1" applyProtection="1">
      <alignment vertical="center"/>
    </xf>
    <xf numFmtId="0" fontId="117" fillId="3" borderId="0" xfId="2" applyFont="1" applyFill="1" applyAlignment="1" applyProtection="1">
      <alignment vertical="center"/>
    </xf>
    <xf numFmtId="0" fontId="96" fillId="0" borderId="0" xfId="2" applyFont="1" applyAlignment="1" applyProtection="1">
      <alignment vertical="center"/>
    </xf>
    <xf numFmtId="0" fontId="118" fillId="3" borderId="0" xfId="2" applyFont="1" applyFill="1" applyAlignment="1" applyProtection="1">
      <alignment vertical="center"/>
    </xf>
    <xf numFmtId="0" fontId="7" fillId="0" borderId="0" xfId="0" applyFont="1" applyProtection="1">
      <alignment vertical="center"/>
    </xf>
    <xf numFmtId="0" fontId="91" fillId="0" borderId="0" xfId="0" applyFont="1" applyFill="1" applyBorder="1">
      <alignment vertical="center"/>
    </xf>
    <xf numFmtId="0" fontId="6" fillId="7" borderId="26" xfId="0" applyFont="1" applyFill="1" applyBorder="1" applyAlignment="1" applyProtection="1">
      <alignment horizontal="center" vertical="center"/>
    </xf>
    <xf numFmtId="0" fontId="6" fillId="7" borderId="23" xfId="0" applyFont="1" applyFill="1" applyBorder="1" applyProtection="1">
      <alignment vertical="center"/>
    </xf>
    <xf numFmtId="0" fontId="7" fillId="3" borderId="31" xfId="0" applyFont="1" applyFill="1" applyBorder="1" applyProtection="1">
      <alignment vertical="center"/>
    </xf>
    <xf numFmtId="0" fontId="7" fillId="3" borderId="49" xfId="0" applyFont="1" applyFill="1" applyBorder="1" applyProtection="1">
      <alignment vertical="center"/>
    </xf>
    <xf numFmtId="0" fontId="7" fillId="3" borderId="48" xfId="0" applyFont="1" applyFill="1" applyBorder="1" applyProtection="1">
      <alignment vertical="center"/>
    </xf>
    <xf numFmtId="0" fontId="14" fillId="4" borderId="0" xfId="1" applyFont="1" applyFill="1" applyAlignment="1" applyProtection="1">
      <alignment horizontal="left" vertical="center"/>
    </xf>
    <xf numFmtId="0" fontId="25" fillId="4" borderId="48" xfId="1" applyFont="1" applyFill="1" applyBorder="1" applyAlignment="1" applyProtection="1">
      <alignment horizontal="left" vertical="center"/>
    </xf>
    <xf numFmtId="0" fontId="21" fillId="4" borderId="64" xfId="1" applyFont="1" applyFill="1" applyBorder="1" applyProtection="1">
      <alignment vertical="center"/>
    </xf>
    <xf numFmtId="0" fontId="21" fillId="4" borderId="21" xfId="1" applyFont="1" applyFill="1" applyBorder="1" applyProtection="1">
      <alignment vertical="center"/>
    </xf>
    <xf numFmtId="0" fontId="12" fillId="5" borderId="0" xfId="0" applyFont="1" applyFill="1" applyAlignment="1" applyProtection="1">
      <alignment vertical="center"/>
    </xf>
    <xf numFmtId="0" fontId="6" fillId="3" borderId="45" xfId="0" applyFont="1" applyFill="1" applyBorder="1" applyProtection="1">
      <alignment vertical="center"/>
    </xf>
    <xf numFmtId="0" fontId="6" fillId="3" borderId="46" xfId="0" applyFont="1" applyFill="1" applyBorder="1" applyProtection="1">
      <alignment vertical="center"/>
    </xf>
    <xf numFmtId="0" fontId="6" fillId="3" borderId="86" xfId="0" applyFont="1" applyFill="1" applyBorder="1" applyProtection="1">
      <alignment vertical="center"/>
    </xf>
    <xf numFmtId="0" fontId="6" fillId="4" borderId="70" xfId="0" applyFont="1" applyFill="1" applyBorder="1" applyProtection="1">
      <alignment vertical="center"/>
    </xf>
    <xf numFmtId="0" fontId="6" fillId="4" borderId="67" xfId="0" applyFont="1" applyFill="1" applyBorder="1" applyProtection="1">
      <alignment vertical="center"/>
    </xf>
    <xf numFmtId="0" fontId="6" fillId="4" borderId="66" xfId="0" applyFont="1" applyFill="1" applyBorder="1" applyProtection="1">
      <alignment vertical="center"/>
    </xf>
    <xf numFmtId="0" fontId="9" fillId="7" borderId="37" xfId="1" applyFont="1" applyFill="1" applyBorder="1" applyAlignment="1" applyProtection="1">
      <alignment horizontal="left" vertical="center" indent="1"/>
    </xf>
    <xf numFmtId="0" fontId="9" fillId="7" borderId="26" xfId="1" applyFont="1" applyFill="1" applyBorder="1" applyAlignment="1" applyProtection="1">
      <alignment horizontal="left" vertical="center" indent="1"/>
    </xf>
    <xf numFmtId="0" fontId="32" fillId="0" borderId="0" xfId="0" applyFont="1">
      <alignment vertical="center"/>
    </xf>
    <xf numFmtId="0" fontId="32" fillId="0" borderId="0" xfId="0" applyFont="1" applyFill="1" applyBorder="1">
      <alignment vertical="center"/>
    </xf>
    <xf numFmtId="177" fontId="32" fillId="0" borderId="27" xfId="0" applyNumberFormat="1" applyFont="1" applyFill="1" applyBorder="1" applyAlignment="1" applyProtection="1">
      <alignment horizontal="left" vertical="center"/>
      <protection locked="0"/>
    </xf>
    <xf numFmtId="0" fontId="120" fillId="0" borderId="27" xfId="0" applyFont="1" applyFill="1" applyBorder="1" applyAlignment="1" applyProtection="1">
      <alignment horizontal="left" vertical="center"/>
      <protection locked="0"/>
    </xf>
    <xf numFmtId="49" fontId="13" fillId="0" borderId="27" xfId="0" applyNumberFormat="1" applyFont="1" applyFill="1" applyBorder="1" applyAlignment="1" applyProtection="1">
      <alignment horizontal="left" vertical="center"/>
      <protection locked="0"/>
    </xf>
    <xf numFmtId="0" fontId="120" fillId="0" borderId="47" xfId="0" applyFont="1" applyFill="1" applyBorder="1" applyAlignment="1" applyProtection="1">
      <alignment horizontal="left" vertical="center"/>
      <protection locked="0"/>
    </xf>
    <xf numFmtId="0" fontId="120" fillId="0" borderId="34" xfId="0" applyFont="1" applyFill="1" applyBorder="1" applyAlignment="1" applyProtection="1">
      <alignment horizontal="left" vertical="center"/>
      <protection locked="0"/>
    </xf>
    <xf numFmtId="0" fontId="9" fillId="7" borderId="38" xfId="1" applyFont="1" applyFill="1" applyBorder="1" applyAlignment="1" applyProtection="1">
      <alignment vertical="center"/>
    </xf>
    <xf numFmtId="0" fontId="9" fillId="7" borderId="28" xfId="1" applyFont="1" applyFill="1" applyBorder="1" applyAlignment="1" applyProtection="1">
      <alignment vertical="center"/>
    </xf>
    <xf numFmtId="0" fontId="9" fillId="7" borderId="23" xfId="1" applyFont="1" applyFill="1" applyBorder="1" applyAlignment="1" applyProtection="1">
      <alignment vertical="center"/>
    </xf>
    <xf numFmtId="0" fontId="9" fillId="7" borderId="27" xfId="1" applyFont="1" applyFill="1" applyBorder="1" applyAlignment="1" applyProtection="1">
      <alignment vertical="center"/>
    </xf>
    <xf numFmtId="0" fontId="29" fillId="0" borderId="0" xfId="1" applyFont="1" applyBorder="1" applyAlignment="1" applyProtection="1">
      <alignment vertical="center" wrapText="1" shrinkToFit="1"/>
    </xf>
    <xf numFmtId="0" fontId="14" fillId="0" borderId="120" xfId="1" applyFont="1" applyBorder="1" applyAlignment="1" applyProtection="1">
      <alignment horizontal="right"/>
    </xf>
    <xf numFmtId="0" fontId="44" fillId="0" borderId="0" xfId="1" applyFont="1" applyBorder="1" applyAlignment="1" applyProtection="1">
      <alignment vertical="center"/>
    </xf>
    <xf numFmtId="0" fontId="57" fillId="0" borderId="0" xfId="1" applyFont="1" applyBorder="1" applyAlignment="1" applyProtection="1">
      <alignment vertical="center"/>
    </xf>
    <xf numFmtId="0" fontId="120" fillId="0" borderId="0" xfId="1" applyFont="1" applyBorder="1" applyAlignment="1" applyProtection="1">
      <alignment vertical="center"/>
    </xf>
    <xf numFmtId="0" fontId="122" fillId="0" borderId="0" xfId="1" applyFont="1" applyBorder="1" applyAlignment="1" applyProtection="1">
      <alignment vertical="center"/>
    </xf>
    <xf numFmtId="38" fontId="123" fillId="0" borderId="0" xfId="4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right"/>
    </xf>
    <xf numFmtId="0" fontId="21" fillId="3" borderId="17" xfId="1" applyFont="1" applyFill="1" applyBorder="1" applyAlignment="1" applyProtection="1">
      <alignment vertical="top" wrapText="1"/>
    </xf>
    <xf numFmtId="0" fontId="21" fillId="4" borderId="69" xfId="1" applyFont="1" applyFill="1" applyBorder="1" applyAlignment="1" applyProtection="1">
      <alignment horizontal="left" vertical="center"/>
    </xf>
    <xf numFmtId="0" fontId="24" fillId="3" borderId="48" xfId="1" applyFont="1" applyFill="1" applyBorder="1" applyAlignment="1" applyProtection="1">
      <alignment horizontal="left" vertical="center"/>
    </xf>
    <xf numFmtId="0" fontId="10" fillId="3" borderId="48" xfId="1" applyFont="1" applyFill="1" applyBorder="1" applyAlignment="1" applyProtection="1">
      <alignment horizontal="left" vertical="center"/>
    </xf>
    <xf numFmtId="0" fontId="21" fillId="3" borderId="121" xfId="1" applyFont="1" applyFill="1" applyBorder="1" applyAlignment="1" applyProtection="1">
      <alignment vertical="center"/>
    </xf>
    <xf numFmtId="0" fontId="9" fillId="7" borderId="0" xfId="1" applyFont="1" applyFill="1" applyBorder="1" applyAlignment="1" applyProtection="1">
      <alignment horizontal="center" vertical="center"/>
    </xf>
    <xf numFmtId="0" fontId="21" fillId="7" borderId="0" xfId="1" applyFont="1" applyFill="1" applyBorder="1" applyAlignment="1" applyProtection="1">
      <alignment horizontal="center" vertical="center"/>
    </xf>
    <xf numFmtId="0" fontId="26" fillId="3" borderId="119" xfId="1" applyFont="1" applyFill="1" applyBorder="1" applyAlignment="1" applyProtection="1">
      <alignment vertical="center"/>
    </xf>
    <xf numFmtId="0" fontId="6" fillId="4" borderId="119" xfId="0" applyFont="1" applyFill="1" applyBorder="1" applyAlignment="1" applyProtection="1">
      <alignment horizontal="left" vertical="center" shrinkToFit="1"/>
    </xf>
    <xf numFmtId="0" fontId="24" fillId="3" borderId="31" xfId="1" applyFont="1" applyFill="1" applyBorder="1" applyAlignment="1" applyProtection="1">
      <alignment horizontal="left" vertical="center"/>
    </xf>
    <xf numFmtId="0" fontId="64" fillId="3" borderId="71" xfId="1" applyFont="1" applyFill="1" applyBorder="1" applyProtection="1">
      <alignment vertical="center"/>
    </xf>
    <xf numFmtId="0" fontId="63" fillId="3" borderId="47" xfId="1" applyFont="1" applyFill="1" applyBorder="1" applyProtection="1">
      <alignment vertical="center"/>
    </xf>
    <xf numFmtId="0" fontId="114" fillId="3" borderId="0" xfId="2" applyFont="1" applyFill="1" applyAlignment="1" applyProtection="1">
      <alignment vertical="center"/>
    </xf>
    <xf numFmtId="0" fontId="6" fillId="5" borderId="0" xfId="0" applyNumberFormat="1" applyFont="1" applyFill="1" applyProtection="1">
      <alignment vertical="center"/>
    </xf>
    <xf numFmtId="0" fontId="12" fillId="6" borderId="0" xfId="0" applyFont="1" applyFill="1" applyAlignment="1" applyProtection="1">
      <alignment vertical="center"/>
    </xf>
    <xf numFmtId="0" fontId="6" fillId="4" borderId="0" xfId="0" applyFont="1" applyFill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12" fillId="8" borderId="0" xfId="0" applyFont="1" applyFill="1" applyAlignment="1" applyProtection="1">
      <alignment vertical="center"/>
    </xf>
    <xf numFmtId="0" fontId="37" fillId="8" borderId="0" xfId="0" applyFont="1" applyFill="1" applyAlignment="1" applyProtection="1">
      <alignment vertical="center"/>
    </xf>
    <xf numFmtId="0" fontId="9" fillId="8" borderId="0" xfId="1" applyFont="1" applyFill="1" applyProtection="1">
      <alignment vertical="center"/>
    </xf>
    <xf numFmtId="0" fontId="21" fillId="8" borderId="0" xfId="1" applyFont="1" applyFill="1" applyProtection="1">
      <alignment vertical="center"/>
    </xf>
    <xf numFmtId="0" fontId="7" fillId="3" borderId="45" xfId="0" applyFont="1" applyFill="1" applyBorder="1" applyAlignment="1" applyProtection="1">
      <alignment vertical="center"/>
    </xf>
    <xf numFmtId="0" fontId="14" fillId="4" borderId="48" xfId="1" applyFont="1" applyFill="1" applyBorder="1" applyAlignment="1" applyProtection="1">
      <alignment horizontal="left" vertical="center"/>
    </xf>
    <xf numFmtId="0" fontId="10" fillId="4" borderId="0" xfId="1" applyFont="1" applyFill="1" applyBorder="1" applyProtection="1">
      <alignment vertical="center"/>
    </xf>
    <xf numFmtId="0" fontId="13" fillId="4" borderId="50" xfId="1" applyFont="1" applyFill="1" applyBorder="1" applyAlignment="1" applyProtection="1">
      <alignment horizontal="left" vertical="center"/>
    </xf>
    <xf numFmtId="0" fontId="7" fillId="3" borderId="64" xfId="0" applyFont="1" applyFill="1" applyBorder="1" applyProtection="1">
      <alignment vertical="center"/>
    </xf>
    <xf numFmtId="0" fontId="7" fillId="3" borderId="0" xfId="0" applyFont="1" applyFill="1" applyBorder="1" applyProtection="1">
      <alignment vertical="center"/>
    </xf>
    <xf numFmtId="0" fontId="32" fillId="7" borderId="25" xfId="0" applyFont="1" applyFill="1" applyBorder="1" applyProtection="1">
      <alignment vertical="center"/>
    </xf>
    <xf numFmtId="0" fontId="32" fillId="7" borderId="23" xfId="0" applyFont="1" applyFill="1" applyBorder="1" applyProtection="1">
      <alignment vertical="center"/>
    </xf>
    <xf numFmtId="0" fontId="32" fillId="7" borderId="65" xfId="0" applyFont="1" applyFill="1" applyBorder="1" applyProtection="1">
      <alignment vertical="center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25" fillId="3" borderId="31" xfId="0" applyFont="1" applyFill="1" applyBorder="1" applyProtection="1">
      <alignment vertical="center"/>
    </xf>
    <xf numFmtId="0" fontId="6" fillId="3" borderId="133" xfId="0" applyFont="1" applyFill="1" applyBorder="1" applyProtection="1">
      <alignment vertical="center"/>
    </xf>
    <xf numFmtId="0" fontId="6" fillId="3" borderId="134" xfId="0" applyFont="1" applyFill="1" applyBorder="1" applyProtection="1">
      <alignment vertical="center"/>
    </xf>
    <xf numFmtId="0" fontId="6" fillId="0" borderId="135" xfId="0" applyFont="1" applyFill="1" applyBorder="1" applyAlignment="1" applyProtection="1">
      <alignment horizontal="center" vertical="center"/>
      <protection locked="0"/>
    </xf>
    <xf numFmtId="0" fontId="32" fillId="7" borderId="136" xfId="0" applyFont="1" applyFill="1" applyBorder="1" applyProtection="1">
      <alignment vertical="center"/>
    </xf>
    <xf numFmtId="0" fontId="32" fillId="7" borderId="137" xfId="0" applyFont="1" applyFill="1" applyBorder="1" applyProtection="1">
      <alignment vertical="center"/>
    </xf>
    <xf numFmtId="0" fontId="6" fillId="7" borderId="51" xfId="0" applyFont="1" applyFill="1" applyBorder="1" applyAlignment="1" applyProtection="1">
      <alignment horizontal="center" vertical="center"/>
    </xf>
    <xf numFmtId="0" fontId="12" fillId="8" borderId="0" xfId="0" applyNumberFormat="1" applyFont="1" applyFill="1" applyAlignment="1" applyProtection="1">
      <alignment vertical="center"/>
    </xf>
    <xf numFmtId="0" fontId="9" fillId="0" borderId="0" xfId="1" applyFont="1" applyFill="1" applyProtection="1">
      <alignment vertical="center"/>
    </xf>
    <xf numFmtId="0" fontId="21" fillId="0" borderId="0" xfId="1" applyFont="1" applyFill="1" applyProtection="1">
      <alignment vertical="center"/>
    </xf>
    <xf numFmtId="0" fontId="21" fillId="3" borderId="59" xfId="1" applyFont="1" applyFill="1" applyBorder="1" applyProtection="1">
      <alignment vertical="center"/>
    </xf>
    <xf numFmtId="0" fontId="21" fillId="3" borderId="138" xfId="1" applyFont="1" applyFill="1" applyBorder="1" applyProtection="1">
      <alignment vertical="center"/>
    </xf>
    <xf numFmtId="0" fontId="9" fillId="7" borderId="135" xfId="1" applyFont="1" applyFill="1" applyBorder="1" applyAlignment="1" applyProtection="1">
      <alignment horizontal="right" vertical="center"/>
    </xf>
    <xf numFmtId="0" fontId="9" fillId="7" borderId="134" xfId="1" applyFont="1" applyFill="1" applyBorder="1" applyAlignment="1" applyProtection="1">
      <alignment vertical="center"/>
    </xf>
    <xf numFmtId="0" fontId="9" fillId="7" borderId="136" xfId="1" applyFont="1" applyFill="1" applyBorder="1" applyAlignment="1" applyProtection="1">
      <alignment vertical="center"/>
    </xf>
    <xf numFmtId="0" fontId="32" fillId="0" borderId="27" xfId="0" applyFont="1" applyFill="1" applyBorder="1" applyAlignment="1" applyProtection="1">
      <alignment horizontal="left" vertical="center"/>
      <protection locked="0"/>
    </xf>
    <xf numFmtId="0" fontId="6" fillId="3" borderId="3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44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0" fontId="17" fillId="3" borderId="17" xfId="0" applyFont="1" applyFill="1" applyBorder="1" applyAlignment="1" applyProtection="1">
      <alignment vertical="top" wrapText="1"/>
    </xf>
    <xf numFmtId="0" fontId="26" fillId="0" borderId="62" xfId="0" applyFont="1" applyBorder="1" applyAlignment="1" applyProtection="1">
      <alignment vertical="center"/>
    </xf>
    <xf numFmtId="0" fontId="7" fillId="3" borderId="17" xfId="0" applyFont="1" applyFill="1" applyBorder="1" applyAlignment="1" applyProtection="1">
      <alignment vertical="center" wrapText="1"/>
    </xf>
    <xf numFmtId="0" fontId="19" fillId="3" borderId="48" xfId="0" applyFont="1" applyFill="1" applyBorder="1" applyAlignment="1" applyProtection="1">
      <alignment vertical="center" wrapText="1"/>
    </xf>
    <xf numFmtId="0" fontId="21" fillId="3" borderId="52" xfId="1" applyFont="1" applyFill="1" applyBorder="1" applyAlignment="1" applyProtection="1">
      <alignment vertical="top" wrapTex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80" fillId="9" borderId="0" xfId="0" applyFont="1" applyFill="1" applyAlignment="1" applyProtection="1">
      <alignment vertical="center" wrapText="1"/>
    </xf>
    <xf numFmtId="0" fontId="5" fillId="4" borderId="0" xfId="0" applyFont="1" applyFill="1" applyAlignment="1" applyProtection="1">
      <alignment vertical="center" wrapText="1"/>
    </xf>
    <xf numFmtId="0" fontId="0" fillId="17" borderId="0" xfId="0" applyFill="1" applyProtection="1">
      <alignment vertical="center"/>
    </xf>
    <xf numFmtId="0" fontId="127" fillId="3" borderId="48" xfId="1" applyFont="1" applyFill="1" applyBorder="1" applyProtection="1">
      <alignment vertical="center"/>
    </xf>
    <xf numFmtId="0" fontId="9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2" fillId="0" borderId="1" xfId="0" applyFont="1" applyBorder="1" applyAlignment="1">
      <alignment vertical="center" wrapText="1"/>
    </xf>
    <xf numFmtId="0" fontId="129" fillId="0" borderId="0" xfId="0" applyFont="1" applyBorder="1" applyAlignment="1">
      <alignment horizontal="center" vertical="center"/>
    </xf>
    <xf numFmtId="0" fontId="129" fillId="7" borderId="1" xfId="0" applyFont="1" applyFill="1" applyBorder="1" applyAlignment="1">
      <alignment horizontal="center" vertical="center"/>
    </xf>
    <xf numFmtId="0" fontId="130" fillId="7" borderId="1" xfId="0" applyFont="1" applyFill="1" applyBorder="1" applyAlignment="1">
      <alignment horizontal="center" vertical="center"/>
    </xf>
    <xf numFmtId="0" fontId="73" fillId="4" borderId="0" xfId="0" applyFont="1" applyFill="1" applyAlignment="1">
      <alignment vertical="center"/>
    </xf>
    <xf numFmtId="0" fontId="83" fillId="0" borderId="1" xfId="0" applyFont="1" applyBorder="1" applyAlignment="1">
      <alignment horizontal="center" vertical="center"/>
    </xf>
    <xf numFmtId="0" fontId="128" fillId="3" borderId="1" xfId="0" applyFont="1" applyFill="1" applyBorder="1" applyAlignment="1">
      <alignment horizontal="center" vertical="center"/>
    </xf>
    <xf numFmtId="0" fontId="90" fillId="3" borderId="1" xfId="0" applyFont="1" applyFill="1" applyBorder="1" applyAlignment="1">
      <alignment horizontal="center" vertical="center"/>
    </xf>
    <xf numFmtId="0" fontId="0" fillId="17" borderId="0" xfId="0" applyFill="1">
      <alignment vertical="center"/>
    </xf>
    <xf numFmtId="49" fontId="6" fillId="4" borderId="71" xfId="0" applyNumberFormat="1" applyFont="1" applyFill="1" applyBorder="1" applyAlignment="1" applyProtection="1">
      <alignment horizontal="left" vertical="center"/>
    </xf>
    <xf numFmtId="49" fontId="6" fillId="4" borderId="47" xfId="0" applyNumberFormat="1" applyFont="1" applyFill="1" applyBorder="1" applyAlignment="1" applyProtection="1">
      <alignment horizontal="left" vertical="center"/>
    </xf>
    <xf numFmtId="49" fontId="6" fillId="4" borderId="0" xfId="0" applyNumberFormat="1" applyFont="1" applyFill="1" applyBorder="1" applyAlignment="1" applyProtection="1">
      <alignment horizontal="left" vertical="center"/>
    </xf>
    <xf numFmtId="49" fontId="6" fillId="4" borderId="22" xfId="0" applyNumberFormat="1" applyFont="1" applyFill="1" applyBorder="1" applyAlignment="1" applyProtection="1">
      <alignment horizontal="left" vertical="center"/>
    </xf>
    <xf numFmtId="49" fontId="6" fillId="4" borderId="20" xfId="0" applyNumberFormat="1" applyFont="1" applyFill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</xf>
    <xf numFmtId="0" fontId="6" fillId="0" borderId="8" xfId="0" applyFont="1" applyBorder="1" applyAlignment="1" applyProtection="1">
      <alignment horizontal="left" vertical="center" shrinkToFit="1"/>
    </xf>
    <xf numFmtId="0" fontId="96" fillId="0" borderId="1" xfId="2" applyFont="1" applyFill="1" applyBorder="1" applyAlignment="1" applyProtection="1">
      <alignment horizontal="center" vertical="center" shrinkToFit="1"/>
    </xf>
    <xf numFmtId="177" fontId="96" fillId="0" borderId="1" xfId="2" applyNumberFormat="1" applyFont="1" applyFill="1" applyBorder="1" applyAlignment="1" applyProtection="1">
      <alignment horizontal="center" vertical="center" shrinkToFit="1"/>
    </xf>
    <xf numFmtId="0" fontId="96" fillId="0" borderId="1" xfId="2" applyFont="1" applyFill="1" applyBorder="1" applyAlignment="1" applyProtection="1">
      <alignment vertical="center" shrinkToFit="1"/>
    </xf>
    <xf numFmtId="0" fontId="84" fillId="16" borderId="20" xfId="0" applyFont="1" applyFill="1" applyBorder="1" applyAlignment="1">
      <alignment horizontal="right" vertical="center"/>
    </xf>
    <xf numFmtId="0" fontId="0" fillId="16" borderId="20" xfId="0" applyFill="1" applyBorder="1">
      <alignment vertical="center"/>
    </xf>
    <xf numFmtId="0" fontId="10" fillId="4" borderId="65" xfId="1" applyFont="1" applyFill="1" applyBorder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0" fontId="104" fillId="4" borderId="139" xfId="0" applyFont="1" applyFill="1" applyBorder="1" applyAlignment="1" applyProtection="1">
      <alignment horizontal="left" vertical="center"/>
    </xf>
    <xf numFmtId="0" fontId="14" fillId="4" borderId="62" xfId="0" applyFont="1" applyFill="1" applyBorder="1" applyAlignment="1" applyProtection="1">
      <alignment horizontal="left" vertical="center"/>
    </xf>
    <xf numFmtId="0" fontId="74" fillId="0" borderId="61" xfId="2" applyFont="1" applyBorder="1" applyAlignment="1">
      <alignment horizontal="center" vertical="center"/>
    </xf>
    <xf numFmtId="0" fontId="74" fillId="0" borderId="68" xfId="2" applyFont="1" applyBorder="1" applyAlignment="1">
      <alignment horizontal="center" vertical="center"/>
    </xf>
    <xf numFmtId="0" fontId="74" fillId="0" borderId="29" xfId="2" applyFont="1" applyBorder="1" applyAlignment="1">
      <alignment horizontal="center" vertical="center"/>
    </xf>
    <xf numFmtId="0" fontId="12" fillId="0" borderId="63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65" xfId="2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16" fillId="7" borderId="114" xfId="2" applyFont="1" applyFill="1" applyBorder="1" applyAlignment="1" applyProtection="1">
      <alignment horizontal="center" vertical="center"/>
    </xf>
    <xf numFmtId="0" fontId="116" fillId="7" borderId="115" xfId="2" applyFont="1" applyFill="1" applyBorder="1" applyAlignment="1" applyProtection="1">
      <alignment horizontal="center" vertical="center"/>
    </xf>
    <xf numFmtId="49" fontId="6" fillId="0" borderId="23" xfId="0" applyNumberFormat="1" applyFont="1" applyFill="1" applyBorder="1" applyAlignment="1" applyProtection="1">
      <alignment vertical="center" shrinkToFit="1"/>
      <protection locked="0"/>
    </xf>
    <xf numFmtId="49" fontId="6" fillId="0" borderId="27" xfId="0" applyNumberFormat="1" applyFont="1" applyFill="1" applyBorder="1" applyAlignment="1" applyProtection="1">
      <alignment vertical="center" shrinkToFit="1"/>
      <protection locked="0"/>
    </xf>
    <xf numFmtId="49" fontId="32" fillId="0" borderId="25" xfId="0" applyNumberFormat="1" applyFont="1" applyFill="1" applyBorder="1" applyAlignment="1" applyProtection="1">
      <alignment vertical="center" shrinkToFit="1"/>
      <protection locked="0"/>
    </xf>
    <xf numFmtId="49" fontId="32" fillId="0" borderId="30" xfId="0" applyNumberFormat="1" applyFont="1" applyFill="1" applyBorder="1" applyAlignment="1" applyProtection="1">
      <alignment vertical="center" shrinkToFit="1"/>
      <protection locked="0"/>
    </xf>
    <xf numFmtId="49" fontId="32" fillId="0" borderId="23" xfId="0" applyNumberFormat="1" applyFont="1" applyFill="1" applyBorder="1" applyAlignment="1" applyProtection="1">
      <alignment vertical="center" shrinkToFit="1"/>
      <protection locked="0"/>
    </xf>
    <xf numFmtId="49" fontId="32" fillId="0" borderId="27" xfId="0" applyNumberFormat="1" applyFont="1" applyFill="1" applyBorder="1" applyAlignment="1" applyProtection="1">
      <alignment vertical="center" shrinkToFit="1"/>
      <protection locked="0"/>
    </xf>
    <xf numFmtId="49" fontId="32" fillId="0" borderId="41" xfId="0" applyNumberFormat="1" applyFont="1" applyFill="1" applyBorder="1" applyAlignment="1" applyProtection="1">
      <alignment vertical="center" shrinkToFit="1"/>
      <protection locked="0"/>
    </xf>
    <xf numFmtId="49" fontId="32" fillId="0" borderId="42" xfId="0" applyNumberFormat="1" applyFont="1" applyFill="1" applyBorder="1" applyAlignment="1" applyProtection="1">
      <alignment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40" xfId="0" applyFont="1" applyFill="1" applyBorder="1" applyAlignment="1" applyProtection="1">
      <alignment horizontal="left" vertical="center" shrinkToFit="1"/>
      <protection locked="0"/>
    </xf>
    <xf numFmtId="0" fontId="32" fillId="0" borderId="42" xfId="0" applyFont="1" applyFill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49" fontId="6" fillId="0" borderId="23" xfId="0" applyNumberFormat="1" applyFont="1" applyFill="1" applyBorder="1" applyAlignment="1" applyProtection="1">
      <alignment horizontal="left" vertical="center"/>
      <protection locked="0"/>
    </xf>
    <xf numFmtId="0" fontId="32" fillId="0" borderId="43" xfId="0" applyFont="1" applyFill="1" applyBorder="1" applyAlignment="1" applyProtection="1">
      <alignment horizontal="left" vertical="center"/>
      <protection locked="0"/>
    </xf>
    <xf numFmtId="0" fontId="32" fillId="0" borderId="25" xfId="0" applyFont="1" applyFill="1" applyBorder="1" applyAlignment="1" applyProtection="1">
      <alignment horizontal="left" vertical="center"/>
      <protection locked="0"/>
    </xf>
    <xf numFmtId="49" fontId="6" fillId="0" borderId="51" xfId="0" applyNumberFormat="1" applyFont="1" applyFill="1" applyBorder="1" applyAlignment="1" applyProtection="1">
      <alignment horizontal="left" vertical="center"/>
      <protection locked="0"/>
    </xf>
    <xf numFmtId="49" fontId="6" fillId="0" borderId="53" xfId="0" applyNumberFormat="1" applyFont="1" applyFill="1" applyBorder="1" applyAlignment="1" applyProtection="1">
      <alignment horizontal="left" vertical="center"/>
      <protection locked="0"/>
    </xf>
    <xf numFmtId="0" fontId="32" fillId="0" borderId="117" xfId="0" applyFont="1" applyFill="1" applyBorder="1" applyAlignment="1" applyProtection="1">
      <alignment vertical="center"/>
      <protection locked="0"/>
    </xf>
    <xf numFmtId="0" fontId="32" fillId="0" borderId="11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horizontal="left" vertical="center"/>
      <protection locked="0"/>
    </xf>
    <xf numFmtId="0" fontId="32" fillId="0" borderId="23" xfId="0" applyFont="1" applyFill="1" applyBorder="1" applyAlignment="1" applyProtection="1">
      <alignment horizontal="left" vertical="center"/>
      <protection locked="0"/>
    </xf>
    <xf numFmtId="0" fontId="32" fillId="0" borderId="27" xfId="0" applyFont="1" applyFill="1" applyBorder="1" applyAlignment="1" applyProtection="1">
      <alignment horizontal="left" vertical="center"/>
      <protection locked="0"/>
    </xf>
    <xf numFmtId="0" fontId="71" fillId="2" borderId="5" xfId="0" applyFont="1" applyFill="1" applyBorder="1" applyAlignment="1" applyProtection="1">
      <alignment vertical="center"/>
    </xf>
    <xf numFmtId="0" fontId="71" fillId="2" borderId="6" xfId="0" applyFont="1" applyFill="1" applyBorder="1" applyAlignment="1" applyProtection="1">
      <alignment vertical="center"/>
    </xf>
    <xf numFmtId="0" fontId="6" fillId="3" borderId="3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44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2" xfId="0" applyNumberFormat="1" applyFont="1" applyFill="1" applyBorder="1" applyAlignment="1" applyProtection="1">
      <alignment horizontal="left" vertical="center"/>
      <protection locked="0"/>
    </xf>
    <xf numFmtId="0" fontId="32" fillId="0" borderId="26" xfId="0" applyFont="1" applyBorder="1" applyAlignment="1" applyProtection="1">
      <alignment horizontal="left" vertical="center"/>
      <protection locked="0"/>
    </xf>
    <xf numFmtId="0" fontId="32" fillId="0" borderId="23" xfId="0" applyFont="1" applyBorder="1" applyAlignment="1" applyProtection="1">
      <alignment horizontal="left" vertical="center"/>
      <protection locked="0"/>
    </xf>
    <xf numFmtId="0" fontId="32" fillId="0" borderId="33" xfId="0" applyFont="1" applyBorder="1" applyAlignment="1" applyProtection="1">
      <alignment horizontal="left" vertical="center"/>
      <protection locked="0"/>
    </xf>
    <xf numFmtId="0" fontId="32" fillId="0" borderId="24" xfId="0" applyFont="1" applyBorder="1" applyAlignment="1" applyProtection="1">
      <alignment horizontal="left" vertical="center"/>
      <protection locked="0"/>
    </xf>
    <xf numFmtId="176" fontId="6" fillId="0" borderId="26" xfId="0" applyNumberFormat="1" applyFont="1" applyFill="1" applyBorder="1" applyAlignment="1" applyProtection="1">
      <alignment horizontal="left" vertical="center"/>
      <protection locked="0"/>
    </xf>
    <xf numFmtId="176" fontId="6" fillId="0" borderId="23" xfId="0" applyNumberFormat="1" applyFont="1" applyFill="1" applyBorder="1" applyAlignment="1" applyProtection="1">
      <alignment horizontal="left" vertical="center"/>
      <protection locked="0"/>
    </xf>
    <xf numFmtId="0" fontId="32" fillId="0" borderId="30" xfId="0" applyFont="1" applyFill="1" applyBorder="1" applyAlignment="1" applyProtection="1">
      <alignment horizontal="left" vertical="center"/>
      <protection locked="0"/>
    </xf>
    <xf numFmtId="0" fontId="32" fillId="0" borderId="47" xfId="0" applyFont="1" applyFill="1" applyBorder="1" applyAlignment="1" applyProtection="1">
      <alignment horizontal="left" vertical="center"/>
      <protection locked="0"/>
    </xf>
    <xf numFmtId="0" fontId="18" fillId="3" borderId="17" xfId="0" applyFont="1" applyFill="1" applyBorder="1" applyAlignment="1" applyProtection="1">
      <alignment vertical="top" wrapText="1"/>
    </xf>
    <xf numFmtId="0" fontId="17" fillId="3" borderId="17" xfId="0" applyFont="1" applyFill="1" applyBorder="1" applyAlignment="1" applyProtection="1">
      <alignment vertical="top" wrapText="1"/>
    </xf>
    <xf numFmtId="0" fontId="32" fillId="0" borderId="33" xfId="0" applyFont="1" applyBorder="1" applyAlignment="1" applyProtection="1">
      <alignment horizontal="left" vertical="center" shrinkToFit="1"/>
      <protection locked="0"/>
    </xf>
    <xf numFmtId="0" fontId="32" fillId="0" borderId="34" xfId="0" applyFont="1" applyBorder="1" applyAlignment="1" applyProtection="1">
      <alignment horizontal="left" vertical="center" shrinkToFit="1"/>
      <protection locked="0"/>
    </xf>
    <xf numFmtId="0" fontId="32" fillId="0" borderId="37" xfId="0" applyFont="1" applyBorder="1" applyAlignment="1" applyProtection="1">
      <alignment horizontal="left" vertical="center" shrinkToFit="1"/>
      <protection locked="0"/>
    </xf>
    <xf numFmtId="0" fontId="32" fillId="0" borderId="38" xfId="0" applyFont="1" applyBorder="1" applyAlignment="1" applyProtection="1">
      <alignment horizontal="left" vertical="center" shrinkToFit="1"/>
      <protection locked="0"/>
    </xf>
    <xf numFmtId="0" fontId="32" fillId="0" borderId="28" xfId="0" applyFont="1" applyBorder="1" applyAlignment="1" applyProtection="1">
      <alignment horizontal="left" vertical="center" shrinkToFit="1"/>
      <protection locked="0"/>
    </xf>
    <xf numFmtId="0" fontId="32" fillId="0" borderId="70" xfId="0" applyFont="1" applyFill="1" applyBorder="1" applyAlignment="1" applyProtection="1">
      <alignment horizontal="left" vertical="center" shrinkToFit="1"/>
      <protection locked="0"/>
    </xf>
    <xf numFmtId="0" fontId="32" fillId="0" borderId="71" xfId="0" applyFont="1" applyFill="1" applyBorder="1" applyAlignment="1" applyProtection="1">
      <alignment horizontal="left" vertical="center" shrinkToFit="1"/>
      <protection locked="0"/>
    </xf>
    <xf numFmtId="0" fontId="32" fillId="0" borderId="47" xfId="0" applyFont="1" applyFill="1" applyBorder="1" applyAlignment="1" applyProtection="1">
      <alignment horizontal="left" vertical="center" shrinkToFit="1"/>
      <protection locked="0"/>
    </xf>
    <xf numFmtId="0" fontId="26" fillId="0" borderId="62" xfId="0" applyFont="1" applyBorder="1" applyAlignment="1" applyProtection="1">
      <alignment vertical="center"/>
    </xf>
    <xf numFmtId="0" fontId="7" fillId="3" borderId="52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vertical="center" wrapText="1"/>
    </xf>
    <xf numFmtId="49" fontId="6" fillId="0" borderId="66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49" fontId="6" fillId="0" borderId="54" xfId="0" applyNumberFormat="1" applyFont="1" applyFill="1" applyBorder="1" applyAlignment="1" applyProtection="1">
      <alignment horizontal="left" vertical="center"/>
      <protection locked="0"/>
    </xf>
    <xf numFmtId="0" fontId="19" fillId="3" borderId="48" xfId="0" applyFont="1" applyFill="1" applyBorder="1" applyAlignment="1" applyProtection="1">
      <alignment vertical="center" wrapText="1"/>
    </xf>
    <xf numFmtId="0" fontId="6" fillId="3" borderId="26" xfId="0" applyFont="1" applyFill="1" applyBorder="1" applyAlignment="1" applyProtection="1">
      <alignment vertical="center" shrinkToFit="1"/>
    </xf>
    <xf numFmtId="0" fontId="6" fillId="3" borderId="2" xfId="0" applyFont="1" applyFill="1" applyBorder="1" applyAlignment="1" applyProtection="1">
      <alignment vertical="center" shrinkToFit="1"/>
    </xf>
    <xf numFmtId="0" fontId="6" fillId="0" borderId="33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49" fontId="32" fillId="0" borderId="43" xfId="0" applyNumberFormat="1" applyFont="1" applyFill="1" applyBorder="1" applyAlignment="1" applyProtection="1">
      <alignment vertical="center" shrinkToFit="1"/>
      <protection locked="0"/>
    </xf>
    <xf numFmtId="49" fontId="32" fillId="0" borderId="26" xfId="0" applyNumberFormat="1" applyFont="1" applyFill="1" applyBorder="1" applyAlignment="1" applyProtection="1">
      <alignment vertical="center" shrinkToFit="1"/>
      <protection locked="0"/>
    </xf>
    <xf numFmtId="49" fontId="32" fillId="0" borderId="38" xfId="0" applyNumberFormat="1" applyFont="1" applyFill="1" applyBorder="1" applyAlignment="1" applyProtection="1">
      <alignment vertical="center" shrinkToFit="1"/>
      <protection locked="0"/>
    </xf>
    <xf numFmtId="49" fontId="32" fillId="0" borderId="28" xfId="0" applyNumberFormat="1" applyFont="1" applyFill="1" applyBorder="1" applyAlignment="1" applyProtection="1">
      <alignment vertical="center" shrinkToFit="1"/>
      <protection locked="0"/>
    </xf>
    <xf numFmtId="49" fontId="21" fillId="0" borderId="78" xfId="1" applyNumberFormat="1" applyFont="1" applyFill="1" applyBorder="1" applyAlignment="1" applyProtection="1">
      <alignment horizontal="left" vertical="top" wrapText="1"/>
    </xf>
    <xf numFmtId="49" fontId="9" fillId="0" borderId="79" xfId="1" applyNumberFormat="1" applyFont="1" applyFill="1" applyBorder="1" applyAlignment="1" applyProtection="1">
      <alignment horizontal="left" vertical="top" wrapText="1"/>
    </xf>
    <xf numFmtId="49" fontId="9" fillId="0" borderId="82" xfId="1" applyNumberFormat="1" applyFont="1" applyFill="1" applyBorder="1" applyAlignment="1" applyProtection="1">
      <alignment horizontal="left" vertical="top" wrapText="1"/>
    </xf>
    <xf numFmtId="49" fontId="9" fillId="0" borderId="48" xfId="1" applyNumberFormat="1" applyFont="1" applyFill="1" applyBorder="1" applyAlignment="1" applyProtection="1">
      <alignment horizontal="left" vertical="top" wrapText="1"/>
    </xf>
    <xf numFmtId="49" fontId="9" fillId="0" borderId="0" xfId="1" applyNumberFormat="1" applyFont="1" applyFill="1" applyBorder="1" applyAlignment="1" applyProtection="1">
      <alignment horizontal="left" vertical="top" wrapText="1"/>
    </xf>
    <xf numFmtId="49" fontId="9" fillId="0" borderId="22" xfId="1" applyNumberFormat="1" applyFont="1" applyFill="1" applyBorder="1" applyAlignment="1" applyProtection="1">
      <alignment horizontal="left" vertical="top" wrapText="1"/>
    </xf>
    <xf numFmtId="49" fontId="9" fillId="0" borderId="44" xfId="1" applyNumberFormat="1" applyFont="1" applyFill="1" applyBorder="1" applyAlignment="1" applyProtection="1">
      <alignment horizontal="left" vertical="top" wrapText="1"/>
    </xf>
    <xf numFmtId="49" fontId="9" fillId="0" borderId="25" xfId="1" applyNumberFormat="1" applyFont="1" applyFill="1" applyBorder="1" applyAlignment="1" applyProtection="1">
      <alignment horizontal="left" vertical="top" wrapText="1"/>
    </xf>
    <xf numFmtId="49" fontId="9" fillId="0" borderId="30" xfId="1" applyNumberFormat="1" applyFont="1" applyFill="1" applyBorder="1" applyAlignment="1" applyProtection="1">
      <alignment horizontal="left" vertical="top" wrapText="1"/>
    </xf>
    <xf numFmtId="0" fontId="32" fillId="0" borderId="23" xfId="0" applyFont="1" applyFill="1" applyBorder="1" applyAlignment="1" applyProtection="1">
      <alignment vertical="center" shrinkToFit="1"/>
      <protection locked="0"/>
    </xf>
    <xf numFmtId="0" fontId="32" fillId="0" borderId="2" xfId="0" applyFont="1" applyFill="1" applyBorder="1" applyAlignment="1" applyProtection="1">
      <alignment vertical="center" shrinkToFit="1"/>
      <protection locked="0"/>
    </xf>
    <xf numFmtId="0" fontId="70" fillId="10" borderId="0" xfId="3" applyFont="1" applyFill="1" applyAlignment="1" applyProtection="1">
      <alignment horizontal="center" vertical="center"/>
      <protection locked="0"/>
    </xf>
    <xf numFmtId="0" fontId="68" fillId="10" borderId="0" xfId="1" applyFont="1" applyFill="1" applyAlignment="1" applyProtection="1">
      <alignment horizontal="center" vertical="center"/>
    </xf>
    <xf numFmtId="0" fontId="32" fillId="0" borderId="70" xfId="0" applyFont="1" applyBorder="1" applyAlignment="1" applyProtection="1">
      <alignment horizontal="left" vertical="center" shrinkToFit="1"/>
      <protection locked="0"/>
    </xf>
    <xf numFmtId="0" fontId="32" fillId="0" borderId="39" xfId="0" applyFont="1" applyBorder="1" applyAlignment="1" applyProtection="1">
      <alignment horizontal="left" vertical="center" shrinkToFit="1"/>
      <protection locked="0"/>
    </xf>
    <xf numFmtId="0" fontId="24" fillId="11" borderId="60" xfId="1" applyFont="1" applyFill="1" applyBorder="1" applyAlignment="1" applyProtection="1">
      <alignment vertical="center"/>
    </xf>
    <xf numFmtId="0" fontId="24" fillId="11" borderId="122" xfId="1" applyFont="1" applyFill="1" applyBorder="1" applyAlignment="1" applyProtection="1">
      <alignment vertical="center"/>
    </xf>
    <xf numFmtId="0" fontId="24" fillId="11" borderId="123" xfId="1" applyFont="1" applyFill="1" applyBorder="1" applyAlignment="1" applyProtection="1">
      <alignment vertical="center"/>
    </xf>
    <xf numFmtId="0" fontId="24" fillId="11" borderId="124" xfId="1" applyFont="1" applyFill="1" applyBorder="1" applyAlignment="1" applyProtection="1">
      <alignment vertical="center"/>
    </xf>
    <xf numFmtId="0" fontId="124" fillId="0" borderId="125" xfId="1" applyFont="1" applyFill="1" applyBorder="1" applyAlignment="1" applyProtection="1">
      <alignment vertical="center" shrinkToFit="1"/>
      <protection locked="0"/>
    </xf>
    <xf numFmtId="0" fontId="124" fillId="0" borderId="126" xfId="1" applyFont="1" applyFill="1" applyBorder="1" applyAlignment="1" applyProtection="1">
      <alignment vertical="center" shrinkToFit="1"/>
      <protection locked="0"/>
    </xf>
    <xf numFmtId="0" fontId="21" fillId="3" borderId="52" xfId="1" applyFont="1" applyFill="1" applyBorder="1" applyAlignment="1" applyProtection="1">
      <alignment vertical="top" wrapText="1"/>
    </xf>
    <xf numFmtId="0" fontId="9" fillId="3" borderId="17" xfId="1" applyFont="1" applyFill="1" applyBorder="1" applyAlignment="1" applyProtection="1">
      <alignment vertical="top" wrapText="1"/>
    </xf>
    <xf numFmtId="0" fontId="121" fillId="0" borderId="10" xfId="1" applyFont="1" applyFill="1" applyBorder="1" applyAlignment="1" applyProtection="1">
      <alignment horizontal="center" vertical="center" shrinkToFit="1"/>
      <protection locked="0"/>
    </xf>
    <xf numFmtId="0" fontId="121" fillId="0" borderId="12" xfId="1" applyFont="1" applyFill="1" applyBorder="1" applyAlignment="1" applyProtection="1">
      <alignment horizontal="center" vertical="center" shrinkToFit="1"/>
      <protection locked="0"/>
    </xf>
    <xf numFmtId="0" fontId="67" fillId="9" borderId="68" xfId="0" applyFont="1" applyFill="1" applyBorder="1" applyAlignment="1" applyProtection="1">
      <alignment horizontal="center" vertical="center"/>
    </xf>
    <xf numFmtId="0" fontId="27" fillId="4" borderId="43" xfId="1" applyFont="1" applyFill="1" applyBorder="1" applyAlignment="1" applyProtection="1">
      <alignment horizontal="center" vertical="center"/>
    </xf>
    <xf numFmtId="0" fontId="27" fillId="4" borderId="25" xfId="1" applyFont="1" applyFill="1" applyBorder="1" applyAlignment="1" applyProtection="1">
      <alignment horizontal="center" vertical="center"/>
    </xf>
    <xf numFmtId="0" fontId="27" fillId="4" borderId="30" xfId="1" applyFont="1" applyFill="1" applyBorder="1" applyAlignment="1" applyProtection="1">
      <alignment horizontal="center" vertical="center"/>
    </xf>
    <xf numFmtId="177" fontId="119" fillId="0" borderId="51" xfId="1" applyNumberFormat="1" applyFont="1" applyFill="1" applyBorder="1" applyAlignment="1" applyProtection="1">
      <alignment horizontal="center" vertical="center"/>
      <protection locked="0"/>
    </xf>
    <xf numFmtId="177" fontId="119" fillId="0" borderId="53" xfId="1" applyNumberFormat="1" applyFont="1" applyFill="1" applyBorder="1" applyAlignment="1" applyProtection="1">
      <alignment horizontal="center" vertical="center"/>
      <protection locked="0"/>
    </xf>
    <xf numFmtId="177" fontId="119" fillId="0" borderId="116" xfId="1" applyNumberFormat="1" applyFont="1" applyFill="1" applyBorder="1" applyAlignment="1" applyProtection="1">
      <alignment horizontal="center" vertical="center"/>
      <protection locked="0"/>
    </xf>
    <xf numFmtId="0" fontId="124" fillId="0" borderId="129" xfId="1" applyFont="1" applyFill="1" applyBorder="1" applyAlignment="1" applyProtection="1">
      <alignment vertical="center" shrinkToFit="1"/>
      <protection locked="0"/>
    </xf>
    <xf numFmtId="0" fontId="124" fillId="0" borderId="130" xfId="1" applyFont="1" applyFill="1" applyBorder="1" applyAlignment="1" applyProtection="1">
      <alignment vertical="center" shrinkToFit="1"/>
      <protection locked="0"/>
    </xf>
    <xf numFmtId="0" fontId="124" fillId="0" borderId="127" xfId="1" applyFont="1" applyFill="1" applyBorder="1" applyAlignment="1" applyProtection="1">
      <alignment vertical="center" shrinkToFit="1"/>
      <protection locked="0"/>
    </xf>
    <xf numFmtId="0" fontId="124" fillId="0" borderId="128" xfId="1" applyFont="1" applyFill="1" applyBorder="1" applyAlignment="1" applyProtection="1">
      <alignment vertical="center" shrinkToFit="1"/>
      <protection locked="0"/>
    </xf>
    <xf numFmtId="0" fontId="124" fillId="0" borderId="131" xfId="1" applyFont="1" applyFill="1" applyBorder="1" applyAlignment="1" applyProtection="1">
      <alignment vertical="center" shrinkToFit="1"/>
      <protection locked="0"/>
    </xf>
    <xf numFmtId="0" fontId="124" fillId="0" borderId="132" xfId="1" applyFont="1" applyFill="1" applyBorder="1" applyAlignment="1" applyProtection="1">
      <alignment vertical="center" shrinkToFit="1"/>
      <protection locked="0"/>
    </xf>
    <xf numFmtId="0" fontId="57" fillId="0" borderId="74" xfId="1" applyFont="1" applyBorder="1" applyAlignment="1" applyProtection="1">
      <alignment horizontal="center" vertical="center"/>
    </xf>
    <xf numFmtId="0" fontId="57" fillId="0" borderId="75" xfId="1" applyFont="1" applyBorder="1" applyAlignment="1" applyProtection="1">
      <alignment horizontal="center" vertical="center"/>
    </xf>
    <xf numFmtId="0" fontId="53" fillId="0" borderId="63" xfId="1" applyFont="1" applyBorder="1" applyAlignment="1" applyProtection="1">
      <alignment horizontal="center" vertical="center"/>
    </xf>
    <xf numFmtId="0" fontId="53" fillId="0" borderId="21" xfId="1" applyFont="1" applyBorder="1" applyAlignment="1" applyProtection="1">
      <alignment horizontal="center" vertical="center"/>
    </xf>
    <xf numFmtId="0" fontId="53" fillId="0" borderId="65" xfId="1" applyFont="1" applyBorder="1" applyAlignment="1" applyProtection="1">
      <alignment horizontal="center" vertical="center"/>
    </xf>
    <xf numFmtId="0" fontId="28" fillId="0" borderId="76" xfId="1" applyFont="1" applyBorder="1" applyAlignment="1" applyProtection="1">
      <alignment vertical="center"/>
    </xf>
    <xf numFmtId="0" fontId="27" fillId="0" borderId="11" xfId="1" applyFont="1" applyBorder="1" applyAlignment="1" applyProtection="1">
      <alignment vertical="center"/>
    </xf>
    <xf numFmtId="0" fontId="27" fillId="0" borderId="12" xfId="1" applyFont="1" applyBorder="1" applyAlignment="1" applyProtection="1">
      <alignment vertical="center"/>
    </xf>
    <xf numFmtId="0" fontId="44" fillId="0" borderId="10" xfId="1" applyFont="1" applyBorder="1" applyAlignment="1" applyProtection="1">
      <alignment vertical="center"/>
    </xf>
    <xf numFmtId="0" fontId="44" fillId="0" borderId="11" xfId="1" applyFont="1" applyBorder="1" applyAlignment="1" applyProtection="1">
      <alignment vertical="center"/>
    </xf>
    <xf numFmtId="0" fontId="54" fillId="0" borderId="94" xfId="1" applyFont="1" applyBorder="1" applyAlignment="1" applyProtection="1">
      <alignment vertical="center" wrapText="1"/>
    </xf>
    <xf numFmtId="0" fontId="51" fillId="0" borderId="11" xfId="1" applyFont="1" applyBorder="1" applyAlignment="1" applyProtection="1">
      <alignment vertical="center" wrapText="1"/>
    </xf>
    <xf numFmtId="0" fontId="51" fillId="0" borderId="72" xfId="1" applyFont="1" applyBorder="1" applyAlignment="1" applyProtection="1">
      <alignment vertical="center" wrapText="1"/>
    </xf>
    <xf numFmtId="0" fontId="13" fillId="0" borderId="77" xfId="1" applyFont="1" applyBorder="1" applyAlignment="1" applyProtection="1">
      <alignment vertical="center"/>
    </xf>
    <xf numFmtId="0" fontId="13" fillId="0" borderId="13" xfId="1" applyFont="1" applyBorder="1" applyAlignment="1" applyProtection="1">
      <alignment vertical="center"/>
    </xf>
    <xf numFmtId="0" fontId="13" fillId="0" borderId="78" xfId="1" applyFont="1" applyBorder="1" applyAlignment="1" applyProtection="1">
      <alignment vertical="center"/>
    </xf>
    <xf numFmtId="0" fontId="13" fillId="0" borderId="79" xfId="1" applyFont="1" applyBorder="1" applyAlignment="1" applyProtection="1">
      <alignment vertical="center"/>
    </xf>
    <xf numFmtId="0" fontId="13" fillId="0" borderId="50" xfId="1" applyFont="1" applyBorder="1" applyAlignment="1" applyProtection="1">
      <alignment vertical="center"/>
    </xf>
    <xf numFmtId="0" fontId="13" fillId="0" borderId="20" xfId="1" applyFont="1" applyBorder="1" applyAlignment="1" applyProtection="1">
      <alignment vertical="center"/>
    </xf>
    <xf numFmtId="0" fontId="54" fillId="0" borderId="79" xfId="1" applyFont="1" applyBorder="1" applyAlignment="1" applyProtection="1">
      <alignment horizontal="center" vertical="center" wrapText="1"/>
    </xf>
    <xf numFmtId="0" fontId="51" fillId="0" borderId="79" xfId="1" applyFont="1" applyBorder="1" applyAlignment="1" applyProtection="1">
      <alignment horizontal="center" vertical="center"/>
    </xf>
    <xf numFmtId="0" fontId="51" fillId="0" borderId="82" xfId="1" applyFont="1" applyBorder="1" applyAlignment="1" applyProtection="1">
      <alignment horizontal="center" vertical="center"/>
    </xf>
    <xf numFmtId="0" fontId="51" fillId="0" borderId="20" xfId="1" applyFont="1" applyBorder="1" applyAlignment="1" applyProtection="1">
      <alignment horizontal="center" vertical="center"/>
    </xf>
    <xf numFmtId="0" fontId="51" fillId="0" borderId="54" xfId="1" applyFont="1" applyBorder="1" applyAlignment="1" applyProtection="1">
      <alignment horizontal="center" vertical="center"/>
    </xf>
    <xf numFmtId="0" fontId="53" fillId="0" borderId="83" xfId="1" applyFont="1" applyBorder="1" applyAlignment="1" applyProtection="1">
      <alignment horizontal="center" vertical="center"/>
    </xf>
    <xf numFmtId="0" fontId="53" fillId="0" borderId="79" xfId="1" applyFont="1" applyBorder="1" applyAlignment="1" applyProtection="1">
      <alignment horizontal="center" vertical="center"/>
    </xf>
    <xf numFmtId="0" fontId="53" fillId="0" borderId="82" xfId="1" applyFont="1" applyBorder="1" applyAlignment="1" applyProtection="1">
      <alignment horizontal="center" vertical="center"/>
    </xf>
    <xf numFmtId="0" fontId="53" fillId="0" borderId="87" xfId="1" applyFont="1" applyBorder="1" applyAlignment="1" applyProtection="1">
      <alignment horizontal="center" vertical="center"/>
    </xf>
    <xf numFmtId="0" fontId="53" fillId="0" borderId="20" xfId="1" applyFont="1" applyBorder="1" applyAlignment="1" applyProtection="1">
      <alignment horizontal="center" vertical="center"/>
    </xf>
    <xf numFmtId="0" fontId="53" fillId="0" borderId="54" xfId="1" applyFont="1" applyBorder="1" applyAlignment="1" applyProtection="1">
      <alignment horizontal="center" vertical="center"/>
    </xf>
    <xf numFmtId="0" fontId="5" fillId="0" borderId="83" xfId="1" applyFont="1" applyBorder="1" applyAlignment="1" applyProtection="1">
      <alignment vertical="center"/>
    </xf>
    <xf numFmtId="0" fontId="5" fillId="0" borderId="79" xfId="1" applyFont="1" applyBorder="1" applyAlignment="1" applyProtection="1">
      <alignment vertical="center"/>
    </xf>
    <xf numFmtId="0" fontId="5" fillId="0" borderId="84" xfId="1" applyFont="1" applyBorder="1" applyAlignment="1" applyProtection="1">
      <alignment vertical="center"/>
    </xf>
    <xf numFmtId="0" fontId="55" fillId="0" borderId="87" xfId="1" applyFont="1" applyBorder="1" applyAlignment="1" applyProtection="1">
      <alignment vertical="top" wrapText="1"/>
    </xf>
    <xf numFmtId="0" fontId="55" fillId="0" borderId="20" xfId="1" applyFont="1" applyBorder="1" applyAlignment="1" applyProtection="1">
      <alignment vertical="top" wrapText="1"/>
    </xf>
    <xf numFmtId="0" fontId="55" fillId="0" borderId="88" xfId="1" applyFont="1" applyBorder="1" applyAlignment="1" applyProtection="1">
      <alignment vertical="top" wrapText="1"/>
    </xf>
    <xf numFmtId="0" fontId="5" fillId="0" borderId="76" xfId="1" applyFont="1" applyBorder="1" applyAlignment="1" applyProtection="1">
      <alignment horizontal="left" vertical="center"/>
    </xf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13" fillId="0" borderId="10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59" fillId="0" borderId="11" xfId="1" applyFont="1" applyBorder="1" applyAlignment="1" applyProtection="1">
      <alignment horizontal="center" vertical="center"/>
    </xf>
    <xf numFmtId="0" fontId="59" fillId="0" borderId="72" xfId="1" applyFont="1" applyBorder="1" applyAlignment="1" applyProtection="1">
      <alignment horizontal="center" vertical="center"/>
    </xf>
    <xf numFmtId="0" fontId="59" fillId="0" borderId="12" xfId="1" applyFont="1" applyBorder="1" applyAlignment="1" applyProtection="1">
      <alignment horizontal="center" vertical="center"/>
    </xf>
    <xf numFmtId="0" fontId="59" fillId="0" borderId="10" xfId="1" applyFont="1" applyBorder="1" applyAlignment="1" applyProtection="1">
      <alignment horizontal="center" vertical="center"/>
    </xf>
    <xf numFmtId="0" fontId="59" fillId="0" borderId="89" xfId="1" applyFont="1" applyBorder="1" applyAlignment="1" applyProtection="1">
      <alignment horizontal="center" vertical="center"/>
    </xf>
    <xf numFmtId="0" fontId="59" fillId="0" borderId="91" xfId="1" applyFont="1" applyBorder="1" applyAlignment="1" applyProtection="1">
      <alignment horizontal="center" vertical="center"/>
    </xf>
    <xf numFmtId="0" fontId="59" fillId="0" borderId="92" xfId="1" applyFont="1" applyBorder="1" applyAlignment="1" applyProtection="1">
      <alignment horizontal="center" vertical="center"/>
    </xf>
    <xf numFmtId="0" fontId="59" fillId="0" borderId="90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vertical="center"/>
    </xf>
    <xf numFmtId="0" fontId="13" fillId="0" borderId="11" xfId="1" applyFont="1" applyBorder="1" applyAlignment="1" applyProtection="1">
      <alignment vertical="center"/>
    </xf>
    <xf numFmtId="0" fontId="13" fillId="0" borderId="72" xfId="1" applyFont="1" applyBorder="1" applyAlignment="1" applyProtection="1">
      <alignment vertical="center"/>
    </xf>
    <xf numFmtId="0" fontId="53" fillId="0" borderId="76" xfId="1" applyFont="1" applyBorder="1" applyAlignment="1" applyProtection="1">
      <alignment horizontal="center" vertical="center"/>
    </xf>
    <xf numFmtId="0" fontId="53" fillId="0" borderId="11" xfId="1" applyFont="1" applyBorder="1" applyAlignment="1" applyProtection="1">
      <alignment horizontal="center" vertical="center"/>
    </xf>
    <xf numFmtId="0" fontId="53" fillId="0" borderId="72" xfId="1" applyFont="1" applyBorder="1" applyAlignment="1" applyProtection="1">
      <alignment horizontal="center" vertical="center"/>
    </xf>
    <xf numFmtId="0" fontId="13" fillId="0" borderId="48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3" fillId="0" borderId="85" xfId="1" applyFont="1" applyBorder="1" applyAlignment="1" applyProtection="1">
      <alignment vertical="center"/>
    </xf>
    <xf numFmtId="0" fontId="13" fillId="0" borderId="56" xfId="1" applyFont="1" applyBorder="1" applyAlignment="1" applyProtection="1">
      <alignment horizontal="center" vertical="top"/>
    </xf>
    <xf numFmtId="0" fontId="13" fillId="0" borderId="13" xfId="1" applyFont="1" applyBorder="1" applyAlignment="1" applyProtection="1">
      <alignment horizontal="center" vertical="top"/>
    </xf>
    <xf numFmtId="0" fontId="13" fillId="0" borderId="56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78" xfId="1" applyFont="1" applyBorder="1" applyAlignment="1" applyProtection="1">
      <alignment horizontal="center" vertical="center"/>
    </xf>
    <xf numFmtId="0" fontId="13" fillId="0" borderId="79" xfId="1" applyFont="1" applyBorder="1" applyAlignment="1" applyProtection="1">
      <alignment horizontal="center" vertical="center"/>
    </xf>
    <xf numFmtId="0" fontId="13" fillId="0" borderId="48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50" xfId="1" applyFont="1" applyBorder="1" applyAlignment="1" applyProtection="1">
      <alignment horizontal="center" vertical="center"/>
    </xf>
    <xf numFmtId="0" fontId="13" fillId="0" borderId="20" xfId="1" applyFont="1" applyBorder="1" applyAlignment="1" applyProtection="1">
      <alignment horizontal="center" vertical="center"/>
    </xf>
    <xf numFmtId="0" fontId="13" fillId="0" borderId="83" xfId="1" applyFont="1" applyBorder="1" applyAlignment="1" applyProtection="1">
      <alignment horizontal="center" vertical="top" wrapText="1"/>
    </xf>
    <xf numFmtId="0" fontId="13" fillId="0" borderId="79" xfId="1" applyFont="1" applyBorder="1" applyAlignment="1" applyProtection="1">
      <alignment horizontal="center" vertical="top" wrapText="1"/>
    </xf>
    <xf numFmtId="0" fontId="13" fillId="0" borderId="84" xfId="1" applyFont="1" applyBorder="1" applyAlignment="1" applyProtection="1">
      <alignment horizontal="center" vertical="top" wrapText="1"/>
    </xf>
    <xf numFmtId="0" fontId="13" fillId="0" borderId="62" xfId="1" applyFont="1" applyBorder="1" applyAlignment="1" applyProtection="1">
      <alignment horizontal="center" vertical="top" wrapText="1"/>
    </xf>
    <xf numFmtId="0" fontId="13" fillId="0" borderId="0" xfId="1" applyFont="1" applyBorder="1" applyAlignment="1" applyProtection="1">
      <alignment horizontal="center" vertical="top" wrapText="1"/>
    </xf>
    <xf numFmtId="0" fontId="13" fillId="0" borderId="85" xfId="1" applyFont="1" applyBorder="1" applyAlignment="1" applyProtection="1">
      <alignment horizontal="center" vertical="top" wrapText="1"/>
    </xf>
    <xf numFmtId="0" fontId="13" fillId="0" borderId="87" xfId="1" applyFont="1" applyBorder="1" applyAlignment="1" applyProtection="1">
      <alignment horizontal="center" vertical="top" wrapText="1"/>
    </xf>
    <xf numFmtId="0" fontId="13" fillId="0" borderId="20" xfId="1" applyFont="1" applyBorder="1" applyAlignment="1" applyProtection="1">
      <alignment horizontal="center" vertical="top" wrapText="1"/>
    </xf>
    <xf numFmtId="0" fontId="13" fillId="0" borderId="88" xfId="1" applyFont="1" applyBorder="1" applyAlignment="1" applyProtection="1">
      <alignment horizontal="center" vertical="top" wrapText="1"/>
    </xf>
    <xf numFmtId="0" fontId="51" fillId="0" borderId="0" xfId="1" applyFont="1" applyBorder="1" applyAlignment="1" applyProtection="1">
      <alignment horizontal="center" vertical="top" textRotation="255"/>
    </xf>
    <xf numFmtId="0" fontId="51" fillId="0" borderId="20" xfId="1" applyFont="1" applyBorder="1" applyAlignment="1" applyProtection="1">
      <alignment horizontal="center" vertical="top" textRotation="255"/>
    </xf>
    <xf numFmtId="0" fontId="51" fillId="0" borderId="0" xfId="1" applyFont="1" applyBorder="1" applyAlignment="1" applyProtection="1">
      <alignment horizontal="center" vertical="top" textRotation="255" wrapText="1"/>
    </xf>
    <xf numFmtId="0" fontId="51" fillId="0" borderId="22" xfId="1" applyFont="1" applyBorder="1" applyAlignment="1" applyProtection="1">
      <alignment horizontal="center" vertical="top" textRotation="255" wrapText="1"/>
    </xf>
    <xf numFmtId="0" fontId="51" fillId="0" borderId="20" xfId="1" applyFont="1" applyBorder="1" applyAlignment="1" applyProtection="1">
      <alignment horizontal="center" vertical="top" textRotation="255" wrapText="1"/>
    </xf>
    <xf numFmtId="0" fontId="51" fillId="0" borderId="54" xfId="1" applyFont="1" applyBorder="1" applyAlignment="1" applyProtection="1">
      <alignment horizontal="center" vertical="top" textRotation="255" wrapText="1"/>
    </xf>
    <xf numFmtId="0" fontId="52" fillId="0" borderId="79" xfId="1" applyFont="1" applyBorder="1" applyAlignment="1" applyProtection="1">
      <alignment horizontal="center" vertical="top" textRotation="255"/>
    </xf>
    <xf numFmtId="0" fontId="51" fillId="0" borderId="79" xfId="1" applyFont="1" applyBorder="1" applyAlignment="1" applyProtection="1">
      <alignment horizontal="center" vertical="top" textRotation="255"/>
    </xf>
    <xf numFmtId="0" fontId="51" fillId="0" borderId="84" xfId="1" applyFont="1" applyBorder="1" applyAlignment="1" applyProtection="1">
      <alignment horizontal="center" vertical="top" textRotation="255"/>
    </xf>
    <xf numFmtId="0" fontId="51" fillId="0" borderId="85" xfId="1" applyFont="1" applyBorder="1" applyAlignment="1" applyProtection="1">
      <alignment horizontal="center" vertical="top" textRotation="255"/>
    </xf>
    <xf numFmtId="0" fontId="51" fillId="0" borderId="88" xfId="1" applyFont="1" applyBorder="1" applyAlignment="1" applyProtection="1">
      <alignment horizontal="center" vertical="top" textRotation="255"/>
    </xf>
    <xf numFmtId="0" fontId="51" fillId="0" borderId="78" xfId="1" applyFont="1" applyBorder="1" applyAlignment="1" applyProtection="1">
      <alignment horizontal="center" vertical="top" textRotation="255" wrapText="1"/>
    </xf>
    <xf numFmtId="0" fontId="51" fillId="0" borderId="79" xfId="1" applyFont="1" applyBorder="1" applyAlignment="1" applyProtection="1">
      <alignment horizontal="center" vertical="top" textRotation="255" wrapText="1"/>
    </xf>
    <xf numFmtId="0" fontId="51" fillId="0" borderId="82" xfId="1" applyFont="1" applyBorder="1" applyAlignment="1" applyProtection="1">
      <alignment horizontal="center" vertical="top" textRotation="255" wrapText="1"/>
    </xf>
    <xf numFmtId="0" fontId="51" fillId="0" borderId="48" xfId="1" applyFont="1" applyBorder="1" applyAlignment="1" applyProtection="1">
      <alignment horizontal="center" vertical="top" textRotation="255" wrapText="1"/>
    </xf>
    <xf numFmtId="0" fontId="51" fillId="0" borderId="50" xfId="1" applyFont="1" applyBorder="1" applyAlignment="1" applyProtection="1">
      <alignment horizontal="center" vertical="top" textRotation="255" wrapText="1"/>
    </xf>
    <xf numFmtId="0" fontId="13" fillId="0" borderId="56" xfId="1" applyFont="1" applyBorder="1" applyAlignment="1" applyProtection="1">
      <alignment vertical="center"/>
    </xf>
    <xf numFmtId="0" fontId="44" fillId="0" borderId="78" xfId="1" applyFont="1" applyBorder="1" applyAlignment="1" applyProtection="1">
      <alignment vertical="center" wrapText="1"/>
    </xf>
    <xf numFmtId="0" fontId="13" fillId="0" borderId="79" xfId="1" applyFont="1" applyBorder="1" applyAlignment="1" applyProtection="1">
      <alignment vertical="center" wrapText="1"/>
    </xf>
    <xf numFmtId="0" fontId="13" fillId="0" borderId="80" xfId="1" applyFont="1" applyBorder="1" applyAlignment="1" applyProtection="1">
      <alignment vertical="center" wrapText="1"/>
    </xf>
    <xf numFmtId="0" fontId="13" fillId="0" borderId="48" xfId="1" applyFont="1" applyBorder="1" applyAlignment="1" applyProtection="1">
      <alignment vertical="center" wrapText="1"/>
    </xf>
    <xf numFmtId="0" fontId="13" fillId="0" borderId="0" xfId="1" applyFont="1" applyBorder="1" applyAlignment="1" applyProtection="1">
      <alignment vertical="center" wrapText="1"/>
    </xf>
    <xf numFmtId="0" fontId="13" fillId="0" borderId="15" xfId="1" applyFont="1" applyBorder="1" applyAlignment="1" applyProtection="1">
      <alignment vertical="center" wrapText="1"/>
    </xf>
    <xf numFmtId="0" fontId="13" fillId="0" borderId="50" xfId="1" applyFont="1" applyBorder="1" applyAlignment="1" applyProtection="1">
      <alignment vertical="center" wrapText="1"/>
    </xf>
    <xf numFmtId="0" fontId="13" fillId="0" borderId="20" xfId="1" applyFont="1" applyBorder="1" applyAlignment="1" applyProtection="1">
      <alignment vertical="center" wrapText="1"/>
    </xf>
    <xf numFmtId="0" fontId="13" fillId="0" borderId="86" xfId="1" applyFont="1" applyBorder="1" applyAlignment="1" applyProtection="1">
      <alignment vertical="center" wrapText="1"/>
    </xf>
    <xf numFmtId="0" fontId="49" fillId="0" borderId="81" xfId="1" applyFont="1" applyBorder="1" applyAlignment="1" applyProtection="1">
      <alignment horizontal="center" vertical="center"/>
    </xf>
    <xf numFmtId="0" fontId="50" fillId="0" borderId="79" xfId="1" applyFont="1" applyBorder="1" applyAlignment="1" applyProtection="1">
      <alignment horizontal="center" vertical="center"/>
    </xf>
    <xf numFmtId="0" fontId="50" fillId="0" borderId="82" xfId="1" applyFont="1" applyBorder="1" applyAlignment="1" applyProtection="1">
      <alignment horizontal="center" vertical="center"/>
    </xf>
    <xf numFmtId="0" fontId="53" fillId="0" borderId="62" xfId="1" applyFont="1" applyBorder="1" applyAlignment="1" applyProtection="1">
      <alignment horizontal="center" vertical="center"/>
    </xf>
    <xf numFmtId="0" fontId="53" fillId="0" borderId="0" xfId="1" applyFont="1" applyBorder="1" applyAlignment="1" applyProtection="1">
      <alignment horizontal="center" vertical="center"/>
    </xf>
    <xf numFmtId="0" fontId="53" fillId="0" borderId="22" xfId="1" applyFont="1" applyBorder="1" applyAlignment="1" applyProtection="1">
      <alignment horizontal="center" vertical="center"/>
    </xf>
    <xf numFmtId="0" fontId="13" fillId="0" borderId="83" xfId="1" applyFont="1" applyBorder="1" applyAlignment="1" applyProtection="1">
      <alignment horizontal="center" vertical="center"/>
    </xf>
    <xf numFmtId="0" fontId="13" fillId="0" borderId="84" xfId="1" applyFont="1" applyBorder="1" applyAlignment="1" applyProtection="1">
      <alignment horizontal="center" vertical="center"/>
    </xf>
    <xf numFmtId="0" fontId="13" fillId="0" borderId="62" xfId="1" applyFont="1" applyBorder="1" applyAlignment="1" applyProtection="1">
      <alignment horizontal="center" vertical="center"/>
    </xf>
    <xf numFmtId="0" fontId="13" fillId="0" borderId="85" xfId="1" applyFont="1" applyBorder="1" applyAlignment="1" applyProtection="1">
      <alignment horizontal="center" vertical="center"/>
    </xf>
    <xf numFmtId="0" fontId="13" fillId="0" borderId="87" xfId="1" applyFont="1" applyBorder="1" applyAlignment="1" applyProtection="1">
      <alignment horizontal="center" vertical="center"/>
    </xf>
    <xf numFmtId="0" fontId="13" fillId="0" borderId="88" xfId="1" applyFont="1" applyBorder="1" applyAlignment="1" applyProtection="1">
      <alignment horizontal="center" vertical="center"/>
    </xf>
    <xf numFmtId="0" fontId="54" fillId="0" borderId="67" xfId="1" applyFont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22" xfId="1" applyFont="1" applyBorder="1" applyAlignment="1" applyProtection="1">
      <alignment horizontal="center" vertical="center"/>
    </xf>
    <xf numFmtId="0" fontId="50" fillId="0" borderId="66" xfId="1" applyFont="1" applyBorder="1" applyAlignment="1" applyProtection="1">
      <alignment horizontal="center" vertical="center"/>
    </xf>
    <xf numFmtId="0" fontId="50" fillId="0" borderId="20" xfId="1" applyFont="1" applyBorder="1" applyAlignment="1" applyProtection="1">
      <alignment horizontal="center" vertical="center"/>
    </xf>
    <xf numFmtId="0" fontId="50" fillId="0" borderId="54" xfId="1" applyFont="1" applyBorder="1" applyAlignment="1" applyProtection="1">
      <alignment horizontal="center" vertical="center"/>
    </xf>
    <xf numFmtId="0" fontId="46" fillId="0" borderId="0" xfId="1" applyFont="1" applyBorder="1" applyAlignment="1" applyProtection="1">
      <alignment horizontal="center" vertical="center"/>
    </xf>
    <xf numFmtId="0" fontId="45" fillId="0" borderId="0" xfId="1" applyFont="1" applyBorder="1" applyAlignment="1" applyProtection="1">
      <alignment horizontal="center" vertical="center"/>
    </xf>
    <xf numFmtId="38" fontId="123" fillId="0" borderId="5" xfId="4" applyFont="1" applyBorder="1" applyAlignment="1" applyProtection="1">
      <alignment horizontal="center" vertical="center"/>
    </xf>
    <xf numFmtId="38" fontId="123" fillId="0" borderId="6" xfId="4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13" fillId="0" borderId="72" xfId="1" applyFont="1" applyBorder="1" applyAlignment="1" applyProtection="1">
      <alignment horizontal="center" vertical="center"/>
    </xf>
    <xf numFmtId="0" fontId="30" fillId="0" borderId="73" xfId="1" applyFont="1" applyBorder="1" applyAlignment="1" applyProtection="1">
      <alignment horizontal="center" vertical="center" wrapText="1" shrinkToFit="1"/>
    </xf>
    <xf numFmtId="0" fontId="29" fillId="0" borderId="74" xfId="1" applyFont="1" applyBorder="1" applyAlignment="1" applyProtection="1">
      <alignment horizontal="center" vertical="center" wrapText="1" shrinkToFit="1"/>
    </xf>
    <xf numFmtId="0" fontId="29" fillId="0" borderId="75" xfId="1" applyFont="1" applyBorder="1" applyAlignment="1" applyProtection="1">
      <alignment horizontal="center" vertical="center" wrapText="1" shrinkToFit="1"/>
    </xf>
    <xf numFmtId="0" fontId="29" fillId="0" borderId="76" xfId="1" applyFont="1" applyBorder="1" applyAlignment="1" applyProtection="1">
      <alignment horizontal="center" vertical="center" wrapText="1" shrinkToFit="1"/>
    </xf>
    <xf numFmtId="0" fontId="29" fillId="0" borderId="11" xfId="1" applyFont="1" applyBorder="1" applyAlignment="1" applyProtection="1">
      <alignment horizontal="center" vertical="center" wrapText="1" shrinkToFit="1"/>
    </xf>
    <xf numFmtId="0" fontId="29" fillId="0" borderId="12" xfId="1" applyFont="1" applyBorder="1" applyAlignment="1" applyProtection="1">
      <alignment horizontal="center" vertical="center" wrapText="1" shrinkToFit="1"/>
    </xf>
    <xf numFmtId="0" fontId="87" fillId="0" borderId="56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4" fillId="0" borderId="1" xfId="0" applyFont="1" applyBorder="1" applyAlignment="1">
      <alignment horizontal="left" vertical="center" indent="1" shrinkToFit="1"/>
    </xf>
    <xf numFmtId="0" fontId="32" fillId="0" borderId="1" xfId="0" applyFont="1" applyBorder="1" applyAlignment="1">
      <alignment horizontal="left" vertical="center" indent="1" shrinkToFit="1"/>
    </xf>
    <xf numFmtId="0" fontId="87" fillId="0" borderId="101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4" fillId="16" borderId="10" xfId="0" applyFont="1" applyFill="1" applyBorder="1" applyAlignment="1">
      <alignment horizontal="left" vertical="center" indent="1" shrinkToFit="1"/>
    </xf>
    <xf numFmtId="0" fontId="84" fillId="16" borderId="11" xfId="0" applyFont="1" applyFill="1" applyBorder="1" applyAlignment="1">
      <alignment horizontal="left" vertical="center" indent="1" shrinkToFit="1"/>
    </xf>
    <xf numFmtId="0" fontId="84" fillId="16" borderId="12" xfId="0" applyFont="1" applyFill="1" applyBorder="1" applyAlignment="1">
      <alignment horizontal="left" vertical="center" indent="1" shrinkToFit="1"/>
    </xf>
    <xf numFmtId="0" fontId="32" fillId="0" borderId="1" xfId="0" applyFont="1" applyBorder="1" applyAlignment="1">
      <alignment horizontal="center" vertical="center" wrapText="1"/>
    </xf>
    <xf numFmtId="0" fontId="128" fillId="3" borderId="1" xfId="0" applyFont="1" applyFill="1" applyBorder="1" applyAlignment="1">
      <alignment horizontal="center" vertical="center"/>
    </xf>
    <xf numFmtId="0" fontId="84" fillId="16" borderId="1" xfId="0" applyFont="1" applyFill="1" applyBorder="1" applyAlignment="1">
      <alignment horizontal="center" vertical="center" shrinkToFit="1"/>
    </xf>
  </cellXfs>
  <cellStyles count="5">
    <cellStyle name="ハイパーリンク" xfId="3" builtinId="8"/>
    <cellStyle name="桁区切り" xfId="4" builtinId="6"/>
    <cellStyle name="標準" xfId="0" builtinId="0"/>
    <cellStyle name="標準 2" xfId="1"/>
    <cellStyle name="標準 3" xfId="2"/>
  </cellStyles>
  <dxfs count="156">
    <dxf>
      <font>
        <color rgb="FFFF0000"/>
      </font>
      <fill>
        <patternFill patternType="solid">
          <bgColor rgb="FFFFFF00"/>
        </patternFill>
      </fill>
    </dxf>
    <dxf>
      <fill>
        <patternFill>
          <bgColor rgb="FF99FF33"/>
        </patternFill>
      </fill>
    </dxf>
    <dxf>
      <fill>
        <patternFill>
          <bgColor rgb="FFCCFF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numFmt numFmtId="0" formatCode="General"/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font>
        <strike val="0"/>
        <outline val="0"/>
        <shadow val="0"/>
        <u val="none"/>
        <vertAlign val="baseline"/>
        <sz val="11"/>
        <name val="HG丸ｺﾞｼｯｸM-PRO"/>
        <scheme val="none"/>
      </font>
    </dxf>
    <dxf>
      <alignment horizontal="general" vertical="center" textRotation="0" wrapText="1" indent="0" relativeIndent="255" justifyLastLine="0" shrinkToFit="0" readingOrder="0"/>
    </dxf>
    <dxf>
      <numFmt numFmtId="0" formatCode="General"/>
    </dxf>
    <dxf>
      <numFmt numFmtId="0" formatCode="General"/>
    </dxf>
    <dxf>
      <alignment horizontal="general" vertical="center" textRotation="0" wrapText="1" indent="0" relativeIndent="255" justifyLastLine="0" shrinkToFit="0" readingOrder="0"/>
    </dxf>
    <dxf>
      <font>
        <b val="0"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</font>
    </dxf>
    <dxf>
      <font>
        <color rgb="FFFFCCFF"/>
      </font>
      <fill>
        <patternFill>
          <bgColor rgb="FFFFCCFF"/>
        </patternFill>
      </fill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strike val="0"/>
      </font>
    </dxf>
    <dxf>
      <font>
        <b/>
        <i val="0"/>
      </font>
      <fill>
        <patternFill>
          <bgColor rgb="FFFFCC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CFF"/>
        </patternFill>
      </fill>
    </dxf>
    <dxf>
      <font>
        <b/>
        <i val="0"/>
        <strike val="0"/>
      </font>
    </dxf>
    <dxf>
      <font>
        <b/>
        <i val="0"/>
        <strike val="0"/>
      </font>
    </dxf>
    <dxf>
      <font>
        <color rgb="FFCCFFFF"/>
      </font>
      <fill>
        <patternFill>
          <bgColor rgb="FFCCFFFF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</font>
    </dxf>
  </dxfs>
  <tableStyles count="0" defaultTableStyle="TableStyleMedium9" defaultPivotStyle="PivotStyleLight16"/>
  <colors>
    <mruColors>
      <color rgb="FFFFCCFF"/>
      <color rgb="FF99FF33"/>
      <color rgb="FFCCFFFF"/>
      <color rgb="FFFFFFCC"/>
      <color rgb="FFCCFFCC"/>
      <color rgb="FF00FFCC"/>
      <color rgb="FF00FFFF"/>
      <color rgb="FFFFFF00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123826</xdr:colOff>
      <xdr:row>40</xdr:row>
      <xdr:rowOff>0</xdr:rowOff>
    </xdr:from>
    <xdr:ext cx="257174" cy="295850"/>
    <xdr:sp macro="" textlink="#REF!">
      <xdr:nvSpPr>
        <xdr:cNvPr id="4" name="テキスト ボックス 3"/>
        <xdr:cNvSpPr txBox="1"/>
      </xdr:nvSpPr>
      <xdr:spPr>
        <a:xfrm>
          <a:off x="3467101" y="12033482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9B4866F4-EF6E-4934-B8B1-F58488DA5004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14</xdr:col>
      <xdr:colOff>36513</xdr:colOff>
      <xdr:row>40</xdr:row>
      <xdr:rowOff>0</xdr:rowOff>
    </xdr:from>
    <xdr:ext cx="257174" cy="295850"/>
    <xdr:sp macro="" textlink="#REF!">
      <xdr:nvSpPr>
        <xdr:cNvPr id="5" name="テキスト ボックス 4"/>
        <xdr:cNvSpPr txBox="1"/>
      </xdr:nvSpPr>
      <xdr:spPr>
        <a:xfrm>
          <a:off x="3636963" y="12033482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9CCB7D42-81C1-4AC3-8212-60031BC68412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14</xdr:col>
      <xdr:colOff>206375</xdr:colOff>
      <xdr:row>40</xdr:row>
      <xdr:rowOff>0</xdr:rowOff>
    </xdr:from>
    <xdr:ext cx="257174" cy="295850"/>
    <xdr:sp macro="" textlink="#REF!">
      <xdr:nvSpPr>
        <xdr:cNvPr id="6" name="テキスト ボックス 5"/>
        <xdr:cNvSpPr txBox="1"/>
      </xdr:nvSpPr>
      <xdr:spPr>
        <a:xfrm>
          <a:off x="3806825" y="12033482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2DBBCD67-0094-4B33-8D8C-67119D57207B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15</xdr:col>
      <xdr:colOff>119062</xdr:colOff>
      <xdr:row>40</xdr:row>
      <xdr:rowOff>0</xdr:rowOff>
    </xdr:from>
    <xdr:ext cx="257174" cy="295850"/>
    <xdr:sp macro="" textlink="#REF!">
      <xdr:nvSpPr>
        <xdr:cNvPr id="7" name="テキスト ボックス 6"/>
        <xdr:cNvSpPr txBox="1"/>
      </xdr:nvSpPr>
      <xdr:spPr>
        <a:xfrm>
          <a:off x="3976687" y="12033482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D9C1CAA4-42DA-4D14-8937-6223F76CC0DC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16</xdr:col>
      <xdr:colOff>31749</xdr:colOff>
      <xdr:row>40</xdr:row>
      <xdr:rowOff>0</xdr:rowOff>
    </xdr:from>
    <xdr:ext cx="257174" cy="295850"/>
    <xdr:sp macro="" textlink="#REF!">
      <xdr:nvSpPr>
        <xdr:cNvPr id="8" name="テキスト ボックス 7"/>
        <xdr:cNvSpPr txBox="1"/>
      </xdr:nvSpPr>
      <xdr:spPr>
        <a:xfrm>
          <a:off x="4146549" y="12033482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692A88E0-1483-4E26-A649-CFA68667BC60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20</xdr:col>
      <xdr:colOff>209551</xdr:colOff>
      <xdr:row>40</xdr:row>
      <xdr:rowOff>0</xdr:rowOff>
    </xdr:from>
    <xdr:ext cx="257174" cy="295850"/>
    <xdr:sp macro="" textlink="#REF!">
      <xdr:nvSpPr>
        <xdr:cNvPr id="13" name="テキスト ボックス 12"/>
        <xdr:cNvSpPr txBox="1"/>
      </xdr:nvSpPr>
      <xdr:spPr>
        <a:xfrm>
          <a:off x="5353051" y="13109807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9B4866F4-EF6E-4934-B8B1-F58488DA5004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21</xdr:col>
      <xdr:colOff>122238</xdr:colOff>
      <xdr:row>40</xdr:row>
      <xdr:rowOff>0</xdr:rowOff>
    </xdr:from>
    <xdr:ext cx="257174" cy="295850"/>
    <xdr:sp macro="" textlink="#REF!">
      <xdr:nvSpPr>
        <xdr:cNvPr id="14" name="テキスト ボックス 13"/>
        <xdr:cNvSpPr txBox="1"/>
      </xdr:nvSpPr>
      <xdr:spPr>
        <a:xfrm>
          <a:off x="5522913" y="13109807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9CCB7D42-81C1-4AC3-8212-60031BC68412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22</xdr:col>
      <xdr:colOff>34925</xdr:colOff>
      <xdr:row>40</xdr:row>
      <xdr:rowOff>0</xdr:rowOff>
    </xdr:from>
    <xdr:ext cx="257174" cy="295850"/>
    <xdr:sp macro="" textlink="#REF!">
      <xdr:nvSpPr>
        <xdr:cNvPr id="15" name="テキスト ボックス 14"/>
        <xdr:cNvSpPr txBox="1"/>
      </xdr:nvSpPr>
      <xdr:spPr>
        <a:xfrm>
          <a:off x="5692775" y="13109807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2DBBCD67-0094-4B33-8D8C-67119D57207B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22</xdr:col>
      <xdr:colOff>204787</xdr:colOff>
      <xdr:row>40</xdr:row>
      <xdr:rowOff>0</xdr:rowOff>
    </xdr:from>
    <xdr:ext cx="257174" cy="295850"/>
    <xdr:sp macro="" textlink="#REF!">
      <xdr:nvSpPr>
        <xdr:cNvPr id="16" name="テキスト ボックス 15"/>
        <xdr:cNvSpPr txBox="1"/>
      </xdr:nvSpPr>
      <xdr:spPr>
        <a:xfrm>
          <a:off x="5862637" y="13109807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D9C1CAA4-42DA-4D14-8937-6223F76CC0DC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  <xdr:oneCellAnchor>
    <xdr:from>
      <xdr:col>23</xdr:col>
      <xdr:colOff>117474</xdr:colOff>
      <xdr:row>40</xdr:row>
      <xdr:rowOff>0</xdr:rowOff>
    </xdr:from>
    <xdr:ext cx="257174" cy="295850"/>
    <xdr:sp macro="" textlink="#REF!">
      <xdr:nvSpPr>
        <xdr:cNvPr id="17" name="テキスト ボックス 16"/>
        <xdr:cNvSpPr txBox="1"/>
      </xdr:nvSpPr>
      <xdr:spPr>
        <a:xfrm>
          <a:off x="6032499" y="13109807"/>
          <a:ext cx="257174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fld id="{692A88E0-1483-4E26-A649-CFA68667BC60}" type="TxLink">
            <a:rPr kumimoji="1" lang="en-US" altLang="en-US" sz="1400" b="0" i="0" u="none" strike="noStrike">
              <a:solidFill>
                <a:srgbClr val="000000"/>
              </a:solidFill>
              <a:latin typeface="Franklin Gothic Demi" panose="020B0703020102020204" pitchFamily="34" charset="0"/>
              <a:ea typeface="ＭＳ Ｐゴシック"/>
            </a:rPr>
            <a:pPr algn="r"/>
            <a:t> </a:t>
          </a:fld>
          <a:endParaRPr kumimoji="1" lang="en-US" altLang="ja-JP" sz="3200">
            <a:latin typeface="Franklin Gothic Demi" panose="020B070302010202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出場団体一覧" displayName="出場団体一覧" ref="A5:H25" totalsRowShown="0" headerRowDxfId="19">
  <autoFilter ref="A5:H25"/>
  <tableColumns count="8">
    <tableColumn id="1" name="出場団体名"/>
    <tableColumn id="7" name="団体名フリガナ"/>
    <tableColumn id="8" name="部門"/>
    <tableColumn id="2" name="関東大会 構成"/>
    <tableColumn id="3" name="関東大会 編成"/>
    <tableColumn id="4" name="引率者上限" dataDxfId="18">
      <calculatedColumnFormula>IF(出場団体一覧[[#This Row],[部門]]="","",VLOOKUP(出場団体一覧[[#This Row],[関東大会 編成]],スタッフ数上限[],2,FALSE))</calculatedColumnFormula>
    </tableColumn>
    <tableColumn id="5" name="補助スタッフ上限" dataDxfId="17">
      <calculatedColumnFormula>IF(出場団体一覧[[#This Row],[部門]]="","",VLOOKUP(出場団体一覧[[#This Row],[関東大会 編成]],スタッフ数上限[],3,FALSE))</calculatedColumnFormula>
    </tableColumn>
    <tableColumn id="6" name="付添合計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スタッフ数上限" displayName="スタッフ数上限" ref="K5:M9" totalsRowShown="0" headerRowDxfId="16">
  <autoFilter ref="K5:M9"/>
  <tableColumns count="3">
    <tableColumn id="1" name="編成"/>
    <tableColumn id="2" name="引率者上限"/>
    <tableColumn id="3" name="補助スタッフ上限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リスト" displayName="リスト" ref="A27:J32" totalsRowShown="0" dataDxfId="15">
  <autoFilter ref="A27:J32"/>
  <tableColumns count="10">
    <tableColumn id="7" name="使用の有無" dataDxfId="14"/>
    <tableColumn id="6" name="連絡先" dataDxfId="13"/>
    <tableColumn id="1" name="音楽著作権使用許諾の有無" dataDxfId="12"/>
    <tableColumn id="2" name="理由" dataDxfId="11"/>
    <tableColumn id="3" name="確認書の有無" dataDxfId="10"/>
    <tableColumn id="4" name="使用料" dataDxfId="9"/>
    <tableColumn id="5" name="写真" dataDxfId="8"/>
    <tableColumn id="8" name="許諾" dataDxfId="7"/>
    <tableColumn id="9" name="預金種目" dataDxfId="6"/>
    <tableColumn id="10" name="部門" dataDxfId="5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5" name="参加費" displayName="参加費" ref="A34:B38" totalsRowShown="0">
  <autoFilter ref="A34:B38"/>
  <tableColumns count="2">
    <tableColumn id="1" name="部門" dataDxfId="4">
      <calculatedColumnFormula>J27</calculatedColumnFormula>
    </tableColumn>
    <tableColumn id="2" name="個人参加費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g.contest.kanto@m-bkanto.org?subject=&#38306;&#26481;&#12459;&#12521;&#12540;&#12460;&#12540;&#12489;&#12467;&#12531;&#12486;&#12473;&#12488;&#12288;&#20986;&#22580;&#30003;&#36796;&#12415;" TargetMode="External"/><Relationship Id="rId1" Type="http://schemas.openxmlformats.org/officeDocument/2006/relationships/hyperlink" Target="mailto:super-marching.kanto@m-bkanto.org?subject=&#38306;&#26481;&#12473;&#12540;&#12497;&#12540;&#12510;&#12540;&#12481;&#12531;&#12464;%20&#20986;&#22580;&#30003;&#36796;&#26360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M59"/>
  <sheetViews>
    <sheetView showGridLines="0" tabSelected="1" workbookViewId="0">
      <selection activeCell="L1" sqref="L1"/>
    </sheetView>
  </sheetViews>
  <sheetFormatPr defaultColWidth="0" defaultRowHeight="16.5" zeroHeight="1"/>
  <cols>
    <col min="1" max="1" width="4.25" style="22" customWidth="1"/>
    <col min="2" max="2" width="2" style="22" customWidth="1"/>
    <col min="3" max="12" width="9.125" style="22" customWidth="1"/>
    <col min="13" max="13" width="0" style="22" hidden="1" customWidth="1"/>
    <col min="14" max="16384" width="9" style="22" hidden="1"/>
  </cols>
  <sheetData>
    <row r="1" spans="1:3" ht="29.25">
      <c r="A1" s="21" t="s">
        <v>366</v>
      </c>
    </row>
    <row r="2" spans="1:3" ht="9" customHeight="1"/>
    <row r="3" spans="1:3" ht="25.5" customHeight="1">
      <c r="A3" s="23" t="s">
        <v>104</v>
      </c>
      <c r="B3" s="22" t="s">
        <v>105</v>
      </c>
    </row>
    <row r="4" spans="1:3" ht="25.5" customHeight="1">
      <c r="A4" s="23"/>
      <c r="B4" s="25" t="s">
        <v>569</v>
      </c>
    </row>
    <row r="5" spans="1:3" ht="4.5" customHeight="1">
      <c r="A5" s="23"/>
    </row>
    <row r="6" spans="1:3" ht="25.5" customHeight="1">
      <c r="A6" s="23" t="s">
        <v>104</v>
      </c>
      <c r="B6" s="22" t="s">
        <v>106</v>
      </c>
    </row>
    <row r="7" spans="1:3" ht="25.5" customHeight="1">
      <c r="B7" s="22" t="s">
        <v>107</v>
      </c>
    </row>
    <row r="8" spans="1:3" ht="25.5" customHeight="1">
      <c r="B8" s="25" t="s">
        <v>559</v>
      </c>
    </row>
    <row r="9" spans="1:3" ht="4.5" customHeight="1"/>
    <row r="10" spans="1:3" ht="25.5" customHeight="1">
      <c r="A10" s="24" t="s">
        <v>108</v>
      </c>
      <c r="B10" s="25" t="s">
        <v>109</v>
      </c>
    </row>
    <row r="11" spans="1:3" ht="18" customHeight="1">
      <c r="A11" s="25"/>
      <c r="B11" s="25"/>
    </row>
    <row r="12" spans="1:3" ht="25.5" customHeight="1">
      <c r="A12" s="25" t="s">
        <v>110</v>
      </c>
    </row>
    <row r="13" spans="1:3" ht="4.5" customHeight="1">
      <c r="A13" s="25"/>
    </row>
    <row r="14" spans="1:3" ht="25.5" customHeight="1">
      <c r="A14" s="22">
        <v>1</v>
      </c>
      <c r="B14" s="22" t="s">
        <v>111</v>
      </c>
      <c r="C14" s="25" t="s">
        <v>112</v>
      </c>
    </row>
    <row r="15" spans="1:3" ht="4.5" customHeight="1">
      <c r="A15" s="25"/>
    </row>
    <row r="16" spans="1:3" ht="25.5" customHeight="1">
      <c r="A16" s="22">
        <v>2</v>
      </c>
      <c r="B16" s="22" t="s">
        <v>111</v>
      </c>
      <c r="C16" s="22" t="s">
        <v>504</v>
      </c>
    </row>
    <row r="17" spans="1:3" ht="4.5" customHeight="1"/>
    <row r="18" spans="1:3" ht="25.5" customHeight="1">
      <c r="A18" s="22">
        <v>3</v>
      </c>
      <c r="B18" s="22" t="s">
        <v>111</v>
      </c>
      <c r="C18" s="22" t="s">
        <v>114</v>
      </c>
    </row>
    <row r="19" spans="1:3" ht="4.5" customHeight="1"/>
    <row r="20" spans="1:3" ht="25.5" customHeight="1">
      <c r="A20" s="22">
        <v>4</v>
      </c>
      <c r="B20" s="22" t="s">
        <v>111</v>
      </c>
      <c r="C20" s="22" t="s">
        <v>494</v>
      </c>
    </row>
    <row r="21" spans="1:3" ht="4.5" customHeight="1"/>
    <row r="22" spans="1:3" ht="25.5" customHeight="1">
      <c r="A22" s="22">
        <v>5</v>
      </c>
      <c r="B22" s="22" t="s">
        <v>111</v>
      </c>
      <c r="C22" s="25" t="s">
        <v>150</v>
      </c>
    </row>
    <row r="23" spans="1:3" ht="25.5" customHeight="1">
      <c r="C23" s="25" t="s">
        <v>152</v>
      </c>
    </row>
    <row r="24" spans="1:3" ht="4.5" customHeight="1"/>
    <row r="25" spans="1:3" ht="25.5" customHeight="1">
      <c r="A25" s="22">
        <v>6</v>
      </c>
      <c r="B25" s="22" t="s">
        <v>111</v>
      </c>
      <c r="C25" s="25" t="s">
        <v>169</v>
      </c>
    </row>
    <row r="26" spans="1:3" ht="4.5" customHeight="1"/>
    <row r="27" spans="1:3" ht="25.5" customHeight="1">
      <c r="A27" s="22">
        <v>7</v>
      </c>
      <c r="B27" s="22" t="s">
        <v>111</v>
      </c>
      <c r="C27" s="25" t="s">
        <v>496</v>
      </c>
    </row>
    <row r="28" spans="1:3" ht="25.5" customHeight="1"/>
    <row r="29" spans="1:3" ht="25.5" customHeight="1">
      <c r="A29" s="25" t="s">
        <v>113</v>
      </c>
    </row>
    <row r="30" spans="1:3" ht="25.5" customHeight="1">
      <c r="A30" s="25" t="s">
        <v>151</v>
      </c>
    </row>
    <row r="31" spans="1:3" ht="25.5" customHeight="1" thickBot="1">
      <c r="A31" s="25" t="s">
        <v>168</v>
      </c>
    </row>
    <row r="32" spans="1:3" ht="6" customHeight="1" thickBot="1">
      <c r="A32" s="25"/>
    </row>
    <row r="33" spans="4:10" ht="21" customHeight="1">
      <c r="D33" s="381" t="str">
        <f>選択肢!A2&amp;" 関東カラーガードコンテスト　事務局"</f>
        <v>2017 関東カラーガードコンテスト　事務局</v>
      </c>
      <c r="E33" s="382"/>
      <c r="F33" s="382"/>
      <c r="G33" s="382"/>
      <c r="H33" s="382"/>
      <c r="I33" s="382"/>
      <c r="J33" s="383"/>
    </row>
    <row r="34" spans="4:10" ht="16.5" customHeight="1">
      <c r="D34" s="387" t="s">
        <v>164</v>
      </c>
      <c r="E34" s="388"/>
      <c r="F34" s="388"/>
      <c r="G34" s="388"/>
      <c r="H34" s="388"/>
      <c r="I34" s="388"/>
      <c r="J34" s="389"/>
    </row>
    <row r="35" spans="4:10" ht="16.5" customHeight="1">
      <c r="D35" s="387" t="s">
        <v>165</v>
      </c>
      <c r="E35" s="388"/>
      <c r="F35" s="388"/>
      <c r="G35" s="388"/>
      <c r="H35" s="388"/>
      <c r="I35" s="388"/>
      <c r="J35" s="389"/>
    </row>
    <row r="36" spans="4:10" ht="16.5" customHeight="1">
      <c r="D36" s="387" t="s">
        <v>166</v>
      </c>
      <c r="E36" s="388"/>
      <c r="F36" s="388"/>
      <c r="G36" s="388"/>
      <c r="H36" s="388"/>
      <c r="I36" s="388"/>
      <c r="J36" s="389"/>
    </row>
    <row r="37" spans="4:10" ht="16.5" customHeight="1">
      <c r="D37" s="387" t="s">
        <v>167</v>
      </c>
      <c r="E37" s="388"/>
      <c r="F37" s="388"/>
      <c r="G37" s="388"/>
      <c r="H37" s="388"/>
      <c r="I37" s="388"/>
      <c r="J37" s="389"/>
    </row>
    <row r="38" spans="4:10" ht="16.5" customHeight="1" thickBot="1">
      <c r="D38" s="384" t="s">
        <v>367</v>
      </c>
      <c r="E38" s="385"/>
      <c r="F38" s="385"/>
      <c r="G38" s="385"/>
      <c r="H38" s="385"/>
      <c r="I38" s="385"/>
      <c r="J38" s="386"/>
    </row>
    <row r="39" spans="4:10" ht="10.5" customHeight="1"/>
    <row r="40" spans="4:10" hidden="1"/>
    <row r="41" spans="4:10" hidden="1"/>
    <row r="42" spans="4:10" hidden="1"/>
    <row r="43" spans="4:10" hidden="1"/>
    <row r="44" spans="4:10" hidden="1"/>
    <row r="45" spans="4:10" hidden="1"/>
    <row r="46" spans="4:10" hidden="1"/>
    <row r="47" spans="4:10" hidden="1"/>
    <row r="48" spans="4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</sheetData>
  <sheetProtection password="C6B7" sheet="1" objects="1" scenarios="1" selectLockedCells="1"/>
  <mergeCells count="6">
    <mergeCell ref="D33:J33"/>
    <mergeCell ref="D38:J38"/>
    <mergeCell ref="D37:J37"/>
    <mergeCell ref="D36:J36"/>
    <mergeCell ref="D35:J35"/>
    <mergeCell ref="D34:J34"/>
  </mergeCells>
  <phoneticPr fontId="1"/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00FFCC"/>
  </sheetPr>
  <dimension ref="A1:AK910"/>
  <sheetViews>
    <sheetView showGridLines="0" tabSelected="1" workbookViewId="0">
      <selection activeCell="L1" sqref="L1"/>
    </sheetView>
  </sheetViews>
  <sheetFormatPr defaultColWidth="0" defaultRowHeight="0" customHeight="1" zeroHeight="1"/>
  <cols>
    <col min="1" max="1" width="4.625" style="189" customWidth="1"/>
    <col min="2" max="2" width="5.5" style="189" customWidth="1"/>
    <col min="3" max="3" width="5.375" style="189" customWidth="1"/>
    <col min="4" max="4" width="27.75" style="189" customWidth="1"/>
    <col min="5" max="5" width="8.625" style="189" customWidth="1"/>
    <col min="6" max="6" width="11.375" style="189" customWidth="1"/>
    <col min="7" max="7" width="26" style="250" customWidth="1"/>
    <col min="8" max="8" width="31.5" style="250" customWidth="1"/>
    <col min="9" max="10" width="11.125" style="189" customWidth="1"/>
    <col min="11" max="11" width="4.625" style="189" customWidth="1"/>
    <col min="12" max="22" width="9" style="188" hidden="1" customWidth="1"/>
    <col min="23" max="16384" width="9" style="189" hidden="1"/>
  </cols>
  <sheetData>
    <row r="1" spans="1:22" s="188" customFormat="1" ht="27" customHeight="1">
      <c r="A1" s="181" t="s">
        <v>368</v>
      </c>
      <c r="B1" s="182"/>
      <c r="C1" s="183"/>
      <c r="D1" s="184"/>
      <c r="E1" s="183"/>
      <c r="F1" s="185"/>
      <c r="G1" s="186"/>
      <c r="H1" s="187"/>
      <c r="I1" s="187"/>
      <c r="J1" s="187"/>
      <c r="K1" s="183"/>
      <c r="M1" s="189" t="s">
        <v>369</v>
      </c>
      <c r="N1" s="190">
        <v>1</v>
      </c>
      <c r="O1" s="189" t="s">
        <v>370</v>
      </c>
      <c r="Q1" s="189"/>
    </row>
    <row r="2" spans="1:22" s="188" customFormat="1" ht="4.5" customHeight="1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Q2" s="189"/>
    </row>
    <row r="3" spans="1:22" ht="27" customHeight="1" thickTop="1" thickBot="1">
      <c r="A3" s="183"/>
      <c r="B3" s="183" t="str">
        <f>IF(N1=1,"■ プログラムに構成メンバーの氏名を掲載してよろしいですか？","")</f>
        <v>■ プログラムに構成メンバーの氏名を掲載してよろしいですか？</v>
      </c>
      <c r="C3" s="183"/>
      <c r="D3" s="182"/>
      <c r="E3" s="182"/>
      <c r="F3" s="182"/>
      <c r="G3" s="192" t="s">
        <v>25</v>
      </c>
      <c r="H3" s="191"/>
      <c r="I3" s="183"/>
      <c r="J3" s="183"/>
      <c r="K3" s="183"/>
      <c r="L3" s="189"/>
      <c r="M3" s="193" t="s">
        <v>371</v>
      </c>
      <c r="N3" s="193" t="s">
        <v>372</v>
      </c>
      <c r="O3" s="193" t="s">
        <v>373</v>
      </c>
      <c r="P3" s="193" t="s">
        <v>374</v>
      </c>
      <c r="Q3" s="189"/>
      <c r="R3" s="189"/>
      <c r="S3" s="189"/>
      <c r="T3" s="189"/>
      <c r="U3" s="189"/>
      <c r="V3" s="189"/>
    </row>
    <row r="4" spans="1:22" ht="17.25" customHeight="1" thickTop="1">
      <c r="A4" s="183"/>
      <c r="B4" s="183"/>
      <c r="C4" s="194" t="s">
        <v>375</v>
      </c>
      <c r="D4" s="182"/>
      <c r="E4" s="182"/>
      <c r="F4" s="182"/>
      <c r="G4" s="182"/>
      <c r="H4" s="182"/>
      <c r="I4" s="183"/>
      <c r="J4" s="183"/>
      <c r="K4" s="183"/>
      <c r="L4" s="189"/>
      <c r="M4" s="195" t="s">
        <v>376</v>
      </c>
      <c r="N4" s="196">
        <f>IF(N1=0,"",IF(G3=M3,1,IF(G3=N3,2,IF(G3=O3,3,0))))</f>
        <v>0</v>
      </c>
      <c r="O4" s="197"/>
      <c r="P4" s="198"/>
      <c r="Q4" s="189"/>
      <c r="R4" s="189"/>
      <c r="S4" s="189"/>
      <c r="T4" s="189"/>
      <c r="U4" s="189"/>
      <c r="V4" s="189"/>
    </row>
    <row r="5" spans="1:22" ht="17.25" customHeight="1">
      <c r="A5" s="183"/>
      <c r="B5" s="183"/>
      <c r="C5" s="183"/>
      <c r="D5" s="199" t="s">
        <v>377</v>
      </c>
      <c r="E5" s="182"/>
      <c r="F5" s="182"/>
      <c r="G5" s="182"/>
      <c r="H5" s="182"/>
      <c r="I5" s="183"/>
      <c r="J5" s="183"/>
      <c r="K5" s="183"/>
      <c r="L5" s="189"/>
      <c r="M5" s="197"/>
      <c r="N5" s="197"/>
      <c r="O5" s="197"/>
      <c r="P5" s="198"/>
      <c r="Q5" s="189"/>
      <c r="R5" s="189"/>
      <c r="S5" s="189"/>
      <c r="T5" s="189"/>
      <c r="U5" s="189"/>
      <c r="V5" s="189"/>
    </row>
    <row r="6" spans="1:22" ht="17.25" customHeight="1">
      <c r="A6" s="183"/>
      <c r="B6" s="183"/>
      <c r="C6" s="183"/>
      <c r="D6" s="200" t="s">
        <v>378</v>
      </c>
      <c r="E6" s="182"/>
      <c r="F6" s="182"/>
      <c r="G6" s="182"/>
      <c r="H6" s="182"/>
      <c r="I6" s="183"/>
      <c r="J6" s="183"/>
      <c r="K6" s="183"/>
      <c r="L6" s="189"/>
      <c r="M6" s="197"/>
      <c r="N6" s="197"/>
      <c r="O6" s="197"/>
      <c r="P6" s="198"/>
      <c r="Q6" s="189"/>
      <c r="R6" s="189"/>
      <c r="S6" s="189"/>
      <c r="T6" s="189"/>
      <c r="U6" s="189"/>
      <c r="V6" s="189"/>
    </row>
    <row r="7" spans="1:22" ht="17.25" customHeight="1">
      <c r="A7" s="183"/>
      <c r="B7" s="183"/>
      <c r="C7" s="183"/>
      <c r="D7" s="200" t="s">
        <v>379</v>
      </c>
      <c r="E7" s="182"/>
      <c r="F7" s="182"/>
      <c r="G7" s="182"/>
      <c r="H7" s="182"/>
      <c r="I7" s="183"/>
      <c r="J7" s="183"/>
      <c r="K7" s="183"/>
      <c r="L7" s="189"/>
      <c r="M7" s="197"/>
      <c r="N7" s="197"/>
      <c r="O7" s="197"/>
      <c r="P7" s="198"/>
      <c r="Q7" s="189"/>
      <c r="R7" s="189"/>
      <c r="S7" s="189"/>
      <c r="T7" s="189"/>
      <c r="U7" s="189"/>
      <c r="V7" s="189"/>
    </row>
    <row r="8" spans="1:22" ht="17.25" customHeight="1">
      <c r="A8" s="183"/>
      <c r="B8" s="183"/>
      <c r="C8" s="183"/>
      <c r="D8" s="201" t="s">
        <v>380</v>
      </c>
      <c r="E8" s="182"/>
      <c r="F8" s="182"/>
      <c r="G8" s="182"/>
      <c r="H8" s="182"/>
      <c r="I8" s="183"/>
      <c r="J8" s="183"/>
      <c r="K8" s="183"/>
      <c r="L8" s="189"/>
      <c r="M8" s="197"/>
      <c r="N8" s="197"/>
      <c r="O8" s="197"/>
      <c r="P8" s="198"/>
      <c r="Q8" s="189"/>
      <c r="R8" s="189"/>
      <c r="S8" s="189"/>
      <c r="T8" s="189"/>
      <c r="U8" s="189"/>
      <c r="V8" s="189"/>
    </row>
    <row r="9" spans="1:22" ht="16.5" customHeight="1">
      <c r="A9" s="183"/>
      <c r="B9" s="182"/>
      <c r="C9" s="183"/>
      <c r="D9" s="182"/>
      <c r="E9" s="182"/>
      <c r="F9" s="182"/>
      <c r="G9" s="182"/>
      <c r="H9" s="183"/>
      <c r="I9" s="183"/>
      <c r="J9" s="183"/>
      <c r="K9" s="183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27" customHeight="1">
      <c r="A10" s="183"/>
      <c r="B10" s="183" t="str">
        <f>IF(AND($N$1=1,OR($G$3=$O$3,$G$3=$P$3)),N10,M10)</f>
        <v>■ 構成メンバーの氏名・年齢・学年・プログラムへの記載の有無を入力してください。</v>
      </c>
      <c r="C10" s="183"/>
      <c r="D10" s="183"/>
      <c r="E10" s="183"/>
      <c r="F10" s="183"/>
      <c r="G10" s="183"/>
      <c r="H10" s="202"/>
      <c r="I10" s="183"/>
      <c r="J10" s="183"/>
      <c r="K10" s="183"/>
      <c r="L10" s="189"/>
      <c r="M10" s="193" t="s">
        <v>381</v>
      </c>
      <c r="N10" s="193" t="s">
        <v>382</v>
      </c>
      <c r="O10" s="189"/>
      <c r="P10" s="189"/>
      <c r="Q10" s="189"/>
      <c r="R10" s="189"/>
      <c r="S10" s="189"/>
      <c r="T10" s="189"/>
      <c r="U10" s="189"/>
      <c r="V10" s="189"/>
    </row>
    <row r="11" spans="1:22" ht="16.5" customHeight="1">
      <c r="A11" s="183"/>
      <c r="B11" s="183"/>
      <c r="C11" s="203" t="s">
        <v>383</v>
      </c>
      <c r="D11" s="183"/>
      <c r="E11" s="183"/>
      <c r="F11" s="183"/>
      <c r="G11" s="183"/>
      <c r="H11" s="202"/>
      <c r="I11" s="183"/>
      <c r="J11" s="183"/>
      <c r="K11" s="183"/>
      <c r="L11" s="189"/>
      <c r="M11" s="197"/>
      <c r="N11" s="197"/>
      <c r="O11" s="189"/>
      <c r="P11" s="189"/>
      <c r="Q11" s="189"/>
      <c r="R11" s="189"/>
      <c r="S11" s="189"/>
      <c r="T11" s="189"/>
      <c r="U11" s="189"/>
      <c r="V11" s="189"/>
    </row>
    <row r="12" spans="1:22" ht="16.5" customHeight="1">
      <c r="A12" s="183"/>
      <c r="B12" s="183"/>
      <c r="C12" s="183"/>
      <c r="D12" s="204" t="s">
        <v>450</v>
      </c>
      <c r="E12" s="183"/>
      <c r="F12" s="183"/>
      <c r="G12" s="183"/>
      <c r="H12" s="202"/>
      <c r="I12" s="183"/>
      <c r="J12" s="183"/>
      <c r="K12" s="183"/>
      <c r="L12" s="189"/>
      <c r="M12" s="197"/>
      <c r="N12" s="197"/>
      <c r="O12" s="189"/>
      <c r="P12" s="189"/>
      <c r="Q12" s="189"/>
      <c r="R12" s="189"/>
      <c r="S12" s="189"/>
      <c r="T12" s="189"/>
      <c r="U12" s="189"/>
      <c r="V12" s="189"/>
    </row>
    <row r="13" spans="1:22" ht="16.5" customHeight="1">
      <c r="A13" s="183"/>
      <c r="B13" s="183"/>
      <c r="C13" s="183"/>
      <c r="D13" s="201" t="s">
        <v>384</v>
      </c>
      <c r="E13" s="183"/>
      <c r="F13" s="183"/>
      <c r="G13" s="183"/>
      <c r="H13" s="202"/>
      <c r="I13" s="183"/>
      <c r="J13" s="183"/>
      <c r="K13" s="183"/>
      <c r="L13" s="189"/>
      <c r="M13" s="197"/>
      <c r="N13" s="197"/>
      <c r="O13" s="189"/>
      <c r="P13" s="189"/>
      <c r="Q13" s="189"/>
      <c r="R13" s="189"/>
      <c r="S13" s="189"/>
      <c r="T13" s="189"/>
      <c r="U13" s="189"/>
      <c r="V13" s="189"/>
    </row>
    <row r="14" spans="1:22" ht="16.5" customHeight="1">
      <c r="A14" s="183"/>
      <c r="B14" s="183"/>
      <c r="C14" s="183"/>
      <c r="D14" s="201" t="s">
        <v>385</v>
      </c>
      <c r="E14" s="183"/>
      <c r="F14" s="183"/>
      <c r="G14" s="183"/>
      <c r="H14" s="202"/>
      <c r="I14" s="183"/>
      <c r="J14" s="183"/>
      <c r="K14" s="183"/>
      <c r="L14" s="189"/>
      <c r="M14" s="197"/>
      <c r="N14" s="197"/>
      <c r="O14" s="189"/>
      <c r="P14" s="189"/>
      <c r="Q14" s="189"/>
      <c r="R14" s="189"/>
      <c r="S14" s="189"/>
      <c r="T14" s="189"/>
      <c r="U14" s="189"/>
      <c r="V14" s="189"/>
    </row>
    <row r="15" spans="1:22" ht="4.5" customHeight="1" thickBot="1">
      <c r="A15" s="183"/>
      <c r="B15" s="183"/>
      <c r="C15" s="183"/>
      <c r="D15" s="183"/>
      <c r="E15" s="183"/>
      <c r="F15" s="183"/>
      <c r="G15" s="183"/>
      <c r="H15" s="202"/>
      <c r="I15" s="183"/>
      <c r="J15" s="183"/>
      <c r="K15" s="183"/>
      <c r="L15" s="189"/>
      <c r="M15" s="197"/>
      <c r="N15" s="197"/>
      <c r="O15" s="189"/>
      <c r="P15" s="189"/>
      <c r="Q15" s="189"/>
      <c r="R15" s="189"/>
      <c r="S15" s="189"/>
      <c r="T15" s="189"/>
      <c r="U15" s="189"/>
      <c r="V15" s="189"/>
    </row>
    <row r="16" spans="1:22" ht="21" customHeight="1" thickTop="1">
      <c r="A16" s="183"/>
      <c r="B16" s="182"/>
      <c r="C16" s="205" t="s">
        <v>386</v>
      </c>
      <c r="D16" s="206"/>
      <c r="E16" s="206"/>
      <c r="F16" s="206"/>
      <c r="G16" s="206"/>
      <c r="H16" s="207"/>
      <c r="I16" s="206"/>
      <c r="J16" s="208"/>
      <c r="K16" s="183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</row>
    <row r="17" spans="1:37" ht="21" customHeight="1">
      <c r="A17" s="183"/>
      <c r="B17" s="182"/>
      <c r="C17" s="209" t="s">
        <v>387</v>
      </c>
      <c r="D17" s="210"/>
      <c r="E17" s="210"/>
      <c r="F17" s="210"/>
      <c r="G17" s="210"/>
      <c r="H17" s="211"/>
      <c r="I17" s="210"/>
      <c r="J17" s="212"/>
      <c r="K17" s="183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37" ht="21" customHeight="1">
      <c r="A18" s="183"/>
      <c r="B18" s="182"/>
      <c r="C18" s="209" t="s">
        <v>388</v>
      </c>
      <c r="D18" s="210"/>
      <c r="E18" s="210"/>
      <c r="F18" s="210"/>
      <c r="G18" s="210"/>
      <c r="H18" s="211"/>
      <c r="I18" s="210"/>
      <c r="J18" s="212"/>
      <c r="K18" s="183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</row>
    <row r="19" spans="1:37" ht="21" customHeight="1">
      <c r="A19" s="183"/>
      <c r="B19" s="182"/>
      <c r="C19" s="209" t="s">
        <v>389</v>
      </c>
      <c r="D19" s="210"/>
      <c r="E19" s="210"/>
      <c r="F19" s="210"/>
      <c r="G19" s="210"/>
      <c r="H19" s="211"/>
      <c r="I19" s="210"/>
      <c r="J19" s="212"/>
      <c r="K19" s="183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</row>
    <row r="20" spans="1:37" ht="21" customHeight="1">
      <c r="A20" s="183"/>
      <c r="B20" s="182"/>
      <c r="C20" s="209" t="s">
        <v>390</v>
      </c>
      <c r="D20" s="210"/>
      <c r="E20" s="210"/>
      <c r="F20" s="210"/>
      <c r="G20" s="210"/>
      <c r="H20" s="211"/>
      <c r="I20" s="210"/>
      <c r="J20" s="212"/>
      <c r="K20" s="183"/>
      <c r="L20" s="189"/>
      <c r="N20" s="189"/>
      <c r="O20" s="189"/>
      <c r="P20" s="189"/>
      <c r="Q20" s="189"/>
      <c r="R20" s="189"/>
      <c r="S20" s="189"/>
      <c r="T20" s="189"/>
      <c r="U20" s="189"/>
      <c r="V20" s="189"/>
    </row>
    <row r="21" spans="1:37" ht="21" customHeight="1">
      <c r="A21" s="183"/>
      <c r="B21" s="182"/>
      <c r="C21" s="209" t="s">
        <v>391</v>
      </c>
      <c r="D21" s="210"/>
      <c r="E21" s="210"/>
      <c r="F21" s="210"/>
      <c r="G21" s="210"/>
      <c r="H21" s="211"/>
      <c r="I21" s="210"/>
      <c r="J21" s="212"/>
      <c r="K21" s="183"/>
      <c r="L21" s="189"/>
      <c r="N21" s="189"/>
      <c r="O21" s="189"/>
      <c r="P21" s="189"/>
      <c r="Q21" s="189"/>
      <c r="R21" s="189"/>
      <c r="S21" s="189"/>
      <c r="T21" s="189"/>
      <c r="U21" s="189"/>
      <c r="V21" s="189"/>
    </row>
    <row r="22" spans="1:37" ht="21" customHeight="1" thickBot="1">
      <c r="A22" s="183"/>
      <c r="B22" s="182"/>
      <c r="C22" s="213" t="s">
        <v>563</v>
      </c>
      <c r="D22" s="214"/>
      <c r="E22" s="214"/>
      <c r="F22" s="214"/>
      <c r="G22" s="214"/>
      <c r="H22" s="215"/>
      <c r="I22" s="214"/>
      <c r="J22" s="216"/>
      <c r="K22" s="183"/>
      <c r="L22" s="189"/>
      <c r="M22" s="193" t="s">
        <v>392</v>
      </c>
      <c r="N22" s="193" t="s">
        <v>393</v>
      </c>
      <c r="O22" s="193" t="s">
        <v>25</v>
      </c>
      <c r="P22" s="189"/>
      <c r="Q22" s="189"/>
      <c r="R22" s="189"/>
      <c r="S22" s="189"/>
      <c r="T22" s="189"/>
      <c r="U22" s="189"/>
      <c r="V22" s="189"/>
    </row>
    <row r="23" spans="1:37" s="218" customFormat="1" ht="18" customHeight="1" thickTop="1">
      <c r="A23" s="217"/>
      <c r="B23" s="217"/>
      <c r="C23" s="217"/>
      <c r="D23" s="217"/>
      <c r="E23" s="217"/>
      <c r="F23" s="217"/>
      <c r="G23" s="202" t="str">
        <f>IF(AND(N1=1,G3=O3),"↓プログラムの掲載を個別に設定してください。","")</f>
        <v/>
      </c>
      <c r="H23" s="202"/>
      <c r="I23" s="217"/>
      <c r="J23" s="217"/>
      <c r="K23" s="217"/>
      <c r="S23" s="219" t="s">
        <v>394</v>
      </c>
      <c r="T23" s="220"/>
      <c r="V23" s="219" t="s">
        <v>395</v>
      </c>
      <c r="AB23" s="218" t="str">
        <f>CONCATENATE(Y25,Z25,AA25,AB25,AC25,AD25,AE25,AF25)</f>
        <v>氏名・年齢・学年・プログラム掲載の有無が未記入です。</v>
      </c>
      <c r="AK23" s="193" t="s">
        <v>396</v>
      </c>
    </row>
    <row r="24" spans="1:37" s="218" customFormat="1" ht="14.25">
      <c r="A24" s="217"/>
      <c r="B24" s="217"/>
      <c r="C24" s="221"/>
      <c r="D24" s="222" t="s">
        <v>397</v>
      </c>
      <c r="E24" s="222" t="s">
        <v>398</v>
      </c>
      <c r="F24" s="222" t="s">
        <v>399</v>
      </c>
      <c r="G24" s="223" t="str">
        <f>IF(AND(OR($G$3=$O$3,$G$3=$P$3),$N$1=1),"プログラムへの掲載","")</f>
        <v>プログラムへの掲載</v>
      </c>
      <c r="H24" s="217"/>
      <c r="I24" s="217"/>
      <c r="J24" s="217"/>
      <c r="K24" s="217"/>
      <c r="M24" s="224"/>
      <c r="N24" s="224" t="s">
        <v>400</v>
      </c>
      <c r="O24" s="225"/>
      <c r="P24" s="226" t="s">
        <v>401</v>
      </c>
      <c r="Q24" s="227" t="s">
        <v>402</v>
      </c>
      <c r="R24" s="227" t="s">
        <v>403</v>
      </c>
      <c r="S24" s="227" t="s">
        <v>404</v>
      </c>
      <c r="T24" s="227" t="s">
        <v>405</v>
      </c>
      <c r="U24" s="227" t="s">
        <v>406</v>
      </c>
      <c r="V24" s="227" t="s">
        <v>407</v>
      </c>
      <c r="W24" s="227" t="s">
        <v>408</v>
      </c>
      <c r="X24" s="227" t="s">
        <v>409</v>
      </c>
      <c r="AK24" s="219" t="s">
        <v>410</v>
      </c>
    </row>
    <row r="25" spans="1:37" ht="25.5" customHeight="1">
      <c r="A25" s="183"/>
      <c r="B25" s="183"/>
      <c r="C25" s="228">
        <v>1</v>
      </c>
      <c r="D25" s="231"/>
      <c r="E25" s="229"/>
      <c r="F25" s="230"/>
      <c r="G25" s="231" t="s">
        <v>25</v>
      </c>
      <c r="H25" s="232" t="str">
        <f t="shared" ref="H25:H88" si="0">X25</f>
        <v/>
      </c>
      <c r="I25" s="232"/>
      <c r="J25" s="183"/>
      <c r="K25" s="183"/>
      <c r="M25" s="233" t="s">
        <v>451</v>
      </c>
      <c r="N25" s="234">
        <f>COUNTIF($S$25:$S$274,M25)</f>
        <v>0</v>
      </c>
      <c r="O25" s="235"/>
      <c r="P25" s="236" t="str">
        <f>TRIM(SUBSTITUTE(D25," ","　"))</f>
        <v/>
      </c>
      <c r="Q25" s="237" t="str">
        <f>IF(P25="","",1)</f>
        <v/>
      </c>
      <c r="R25" s="237" t="str">
        <f t="shared" ref="R25:R88" si="1">IF(SUBSTITUTE(SUBSTITUTE(E25,"　","")," ","")="","",IF(ISNUMBER(E25),1,2))</f>
        <v/>
      </c>
      <c r="S25" s="237" t="str">
        <f>IF(SUBSTITUTE(SUBSTITUTE($F25,"　","")," ","")="","",IFERROR(VLOOKUP($F25,$M$25:$M$45,1,FALSE),IFERROR(VLOOKUP(IF(AND(LEFT($F25,1)="小",NOT(SUM(COUNTIF($F25,{"*中*","*高*","*大*"})))),"小",IF(AND(LEFT($F25,1)="中",NOT(SUM(COUNTIF($F25,{"*小*","*高*","*大*"})))),"中",IF(AND(LEFT($F25,1)="高",NOT(SUM(COUNTIF($F25,{"*小*","*中*","*大*"})))),"高",IF(AND(LEFT($F25,1)="大",NOT(SUM(COUNTIF($F25,{"*小*","*中*","*高*"})))),"大","NG"))))&amp;MAX(TEXT(MID($F25,{1,2,3,4,5},{1;2;3;4;5;6;7;8;9;10;11;12;13;14;15}),"標準;;0;!0")*1),$M$25:$M$45,1,FALSE),"NG")))</f>
        <v/>
      </c>
      <c r="T25" s="237" t="str">
        <f>IF(OR($N$1=0,U25=0),"",IF(OR($N$4=3,$N$4=0,$N$4=""),IF(G25=$M$22,1,IF(G25=$N$22,2,0)),$N$4))</f>
        <v/>
      </c>
      <c r="U25" s="189">
        <f>IF(AND(COUNTBLANK(Q25:S25)=3,OR($N$4=1,$N$4=2,$N$4="",AND(OR($N$4=3,$N$4=0),G25=$O$22))),0,1)</f>
        <v>0</v>
      </c>
      <c r="V25" s="189">
        <v>0</v>
      </c>
      <c r="W25" s="189">
        <f>IF(AND(U25=1,OR(Q25&lt;&gt;1,R25&lt;&gt;1,S25="",S25="NG",T25=0)),1,0)</f>
        <v>0</v>
      </c>
      <c r="X25" s="193" t="str">
        <f t="shared" ref="X25:X88" si="2">IF(V25=1,$V$23,IF(OR(R25=2,S25="NG"),CONCATENATE(AG25,AH25,AI25,AJ25,AK25),IF(U25=0,"",CONCATENATE(Y25,Z25,AA25,AB25,AC25,AD25,AE25,AF25))))</f>
        <v/>
      </c>
      <c r="Y25" s="237" t="str">
        <f t="shared" ref="Y25:Y88" si="3">IF(Q25="",$D$24,"")</f>
        <v>氏名</v>
      </c>
      <c r="Z25" s="237" t="str">
        <f>IF(OR(Y25="",AND(AA25="",AC25="",AE25="")),"","・")</f>
        <v>・</v>
      </c>
      <c r="AA25" s="237" t="str">
        <f t="shared" ref="AA25:AA88" si="4">IF(R25="",$E$24,"")</f>
        <v>年齢</v>
      </c>
      <c r="AB25" s="237" t="str">
        <f>IF(OR(AA25="",AND(AC25="",AE25="")),"","・")</f>
        <v>・</v>
      </c>
      <c r="AC25" s="237" t="str">
        <f t="shared" ref="AC25:AC88" si="5">IF(S25="",$F$24,"")</f>
        <v>学年</v>
      </c>
      <c r="AD25" s="237" t="str">
        <f>IF(OR(AC25="",AE25=""),"","・")</f>
        <v>・</v>
      </c>
      <c r="AE25" s="237" t="str">
        <f t="shared" ref="AE25:AE88" si="6">IF(AND($N$1=1,OR($G$3=$O$3,$G$3=$P$3),OR(G25="",G25=$O$22)),"プログラム掲載の有無","")</f>
        <v>プログラム掲載の有無</v>
      </c>
      <c r="AF25" s="237" t="str">
        <f>IF(COUNTBLANK(Y25:AE25)=7,"","が未記入です。")</f>
        <v>が未記入です。</v>
      </c>
      <c r="AG25" s="237" t="str">
        <f t="shared" ref="AG25:AG88" si="7">IF(R25=2,$E$24,"")</f>
        <v/>
      </c>
      <c r="AH25" s="237" t="str">
        <f>IF(OR(AG25="",AI25=""),"","・")</f>
        <v/>
      </c>
      <c r="AI25" s="237" t="str">
        <f>IF(S25="NG",$F$24,"")</f>
        <v/>
      </c>
      <c r="AJ25" s="237" t="str">
        <f>IF(COUNTBLANK(AG25:AI25)=3,"","が判別できません。")</f>
        <v/>
      </c>
      <c r="AK25" s="237" t="str">
        <f t="shared" ref="AK25:AK88" si="8">IF(AND(AG25&lt;&gt;"",AI25=""),$AK$23,IF(AND(AG25="",AI25&lt;&gt;""),$AK$24,""))</f>
        <v/>
      </c>
    </row>
    <row r="26" spans="1:37" ht="25.5" customHeight="1">
      <c r="A26" s="183"/>
      <c r="B26" s="183"/>
      <c r="C26" s="228">
        <v>2</v>
      </c>
      <c r="D26" s="231"/>
      <c r="E26" s="229"/>
      <c r="F26" s="230"/>
      <c r="G26" s="231" t="s">
        <v>25</v>
      </c>
      <c r="H26" s="232" t="str">
        <f t="shared" si="0"/>
        <v/>
      </c>
      <c r="I26" s="232"/>
      <c r="J26" s="183"/>
      <c r="K26" s="303"/>
      <c r="M26" s="233" t="s">
        <v>412</v>
      </c>
      <c r="N26" s="234">
        <f t="shared" ref="N26:N45" si="9">COUNTIF($S$25:$S$274,M26)</f>
        <v>0</v>
      </c>
      <c r="O26" s="235"/>
      <c r="P26" s="236" t="str">
        <f t="shared" ref="P26:P89" si="10">TRIM(SUBSTITUTE(D26," ","　"))</f>
        <v/>
      </c>
      <c r="Q26" s="237" t="str">
        <f t="shared" ref="Q26:Q89" si="11">IF(P26="","",1)</f>
        <v/>
      </c>
      <c r="R26" s="237" t="str">
        <f t="shared" si="1"/>
        <v/>
      </c>
      <c r="S26" s="237" t="str">
        <f>IF(SUBSTITUTE(SUBSTITUTE($F26,"　","")," ","")="","",IFERROR(VLOOKUP($F26,$M$25:$M$45,1,FALSE),IFERROR(VLOOKUP(IF(AND(LEFT($F26,1)="小",NOT(SUM(COUNTIF($F26,{"*中*","*高*","*大*"})))),"小",IF(AND(LEFT($F26,1)="中",NOT(SUM(COUNTIF($F26,{"*小*","*高*","*大*"})))),"中",IF(AND(LEFT($F26,1)="高",NOT(SUM(COUNTIF($F26,{"*小*","*中*","*大*"})))),"高",IF(AND(LEFT($F26,1)="大",NOT(SUM(COUNTIF($F26,{"*小*","*中*","*高*"})))),"大","NG"))))&amp;MAX(TEXT(MID($F26,{1,2,3,4,5},{1;2;3;4;5;6;7;8;9;10;11;12;13;14;15}),"標準;;0;!0")*1),$M$25:$M$45,1,FALSE),"NG")))</f>
        <v/>
      </c>
      <c r="T26" s="237" t="str">
        <f t="shared" ref="T26:T89" si="12">IF(OR($N$1=0,U26=0),"",IF(OR($N$4=3,$N$4=0,$N$4=""),IF(G26=$M$22,1,IF(G26=$N$22,2,0)),$N$4))</f>
        <v/>
      </c>
      <c r="U26" s="189">
        <f t="shared" ref="U26:U89" si="13">IF(AND(COUNTBLANK(Q26:S26)=3,OR($N$4=1,$N$4=2,$N$4="",AND(OR($N$4=3,$N$4=0),G26=$O$22))),0,1)</f>
        <v>0</v>
      </c>
      <c r="V26" s="189">
        <f>IF(AND(U26=1,U25=0),1,0)</f>
        <v>0</v>
      </c>
      <c r="W26" s="189">
        <f t="shared" ref="W26:W89" si="14">IF(AND(U26=1,OR(Q26&lt;&gt;1,R26&lt;&gt;1,S26="",S26="NG",T26=0)),1,0)</f>
        <v>0</v>
      </c>
      <c r="X26" s="193" t="str">
        <f t="shared" si="2"/>
        <v/>
      </c>
      <c r="Y26" s="237" t="str">
        <f t="shared" si="3"/>
        <v>氏名</v>
      </c>
      <c r="Z26" s="237" t="str">
        <f t="shared" ref="Z26:Z89" si="15">IF(OR(Y26="",AND(AA26="",AC26="",AE26="")),"","・")</f>
        <v>・</v>
      </c>
      <c r="AA26" s="237" t="str">
        <f t="shared" si="4"/>
        <v>年齢</v>
      </c>
      <c r="AB26" s="237" t="str">
        <f t="shared" ref="AB26:AB89" si="16">IF(OR(AA26="",AND(AC26="",AE26="")),"","・")</f>
        <v>・</v>
      </c>
      <c r="AC26" s="237" t="str">
        <f t="shared" si="5"/>
        <v>学年</v>
      </c>
      <c r="AD26" s="237" t="str">
        <f t="shared" ref="AD26:AD89" si="17">IF(OR(AC26="",AE26=""),"","・")</f>
        <v>・</v>
      </c>
      <c r="AE26" s="237" t="str">
        <f t="shared" si="6"/>
        <v>プログラム掲載の有無</v>
      </c>
      <c r="AF26" s="237" t="str">
        <f t="shared" ref="AF26:AF89" si="18">IF(COUNTBLANK(Y26:AE26)=7,"","が未記入です。")</f>
        <v>が未記入です。</v>
      </c>
      <c r="AG26" s="237" t="str">
        <f t="shared" si="7"/>
        <v/>
      </c>
      <c r="AH26" s="237" t="str">
        <f t="shared" ref="AH26:AH89" si="19">IF(OR(AG26="",AI26=""),"","・")</f>
        <v/>
      </c>
      <c r="AI26" s="237" t="str">
        <f t="shared" ref="AI26:AI89" si="20">IF(S26="NG",$F$24,"")</f>
        <v/>
      </c>
      <c r="AJ26" s="237" t="str">
        <f t="shared" ref="AJ26:AJ89" si="21">IF(COUNTBLANK(AG26:AI26)=3,"","が判別できません。")</f>
        <v/>
      </c>
      <c r="AK26" s="237" t="str">
        <f t="shared" si="8"/>
        <v/>
      </c>
    </row>
    <row r="27" spans="1:37" ht="25.5" customHeight="1">
      <c r="A27" s="183"/>
      <c r="B27" s="183"/>
      <c r="C27" s="228">
        <v>3</v>
      </c>
      <c r="D27" s="231"/>
      <c r="E27" s="229"/>
      <c r="F27" s="230"/>
      <c r="G27" s="231" t="s">
        <v>25</v>
      </c>
      <c r="H27" s="232" t="str">
        <f t="shared" si="0"/>
        <v/>
      </c>
      <c r="I27" s="232"/>
      <c r="J27" s="183"/>
      <c r="K27" s="303"/>
      <c r="M27" s="233" t="s">
        <v>413</v>
      </c>
      <c r="N27" s="234">
        <f t="shared" si="9"/>
        <v>0</v>
      </c>
      <c r="O27" s="235"/>
      <c r="P27" s="236" t="str">
        <f t="shared" si="10"/>
        <v/>
      </c>
      <c r="Q27" s="237" t="str">
        <f t="shared" si="11"/>
        <v/>
      </c>
      <c r="R27" s="237" t="str">
        <f t="shared" si="1"/>
        <v/>
      </c>
      <c r="S27" s="237" t="str">
        <f>IF(SUBSTITUTE(SUBSTITUTE($F27,"　","")," ","")="","",IFERROR(VLOOKUP($F27,$M$25:$M$45,1,FALSE),IFERROR(VLOOKUP(IF(AND(LEFT($F27,1)="小",NOT(SUM(COUNTIF($F27,{"*中*","*高*","*大*"})))),"小",IF(AND(LEFT($F27,1)="中",NOT(SUM(COUNTIF($F27,{"*小*","*高*","*大*"})))),"中",IF(AND(LEFT($F27,1)="高",NOT(SUM(COUNTIF($F27,{"*小*","*中*","*大*"})))),"高",IF(AND(LEFT($F27,1)="大",NOT(SUM(COUNTIF($F27,{"*小*","*中*","*高*"})))),"大","NG"))))&amp;MAX(TEXT(MID($F27,{1,2,3,4,5},{1;2;3;4;5;6;7;8;9;10;11;12;13;14;15}),"標準;;0;!0")*1),$M$25:$M$45,1,FALSE),"NG")))</f>
        <v/>
      </c>
      <c r="T27" s="237" t="str">
        <f t="shared" si="12"/>
        <v/>
      </c>
      <c r="U27" s="189">
        <f t="shared" si="13"/>
        <v>0</v>
      </c>
      <c r="V27" s="189">
        <f t="shared" ref="V27:V90" si="22">IF(AND(U27=1,U26=0),1,0)</f>
        <v>0</v>
      </c>
      <c r="W27" s="189">
        <f t="shared" si="14"/>
        <v>0</v>
      </c>
      <c r="X27" s="193" t="str">
        <f t="shared" si="2"/>
        <v/>
      </c>
      <c r="Y27" s="237" t="str">
        <f t="shared" si="3"/>
        <v>氏名</v>
      </c>
      <c r="Z27" s="237" t="str">
        <f t="shared" si="15"/>
        <v>・</v>
      </c>
      <c r="AA27" s="237" t="str">
        <f t="shared" si="4"/>
        <v>年齢</v>
      </c>
      <c r="AB27" s="237" t="str">
        <f t="shared" si="16"/>
        <v>・</v>
      </c>
      <c r="AC27" s="237" t="str">
        <f t="shared" si="5"/>
        <v>学年</v>
      </c>
      <c r="AD27" s="237" t="str">
        <f t="shared" si="17"/>
        <v>・</v>
      </c>
      <c r="AE27" s="237" t="str">
        <f t="shared" si="6"/>
        <v>プログラム掲載の有無</v>
      </c>
      <c r="AF27" s="237" t="str">
        <f t="shared" si="18"/>
        <v>が未記入です。</v>
      </c>
      <c r="AG27" s="237" t="str">
        <f t="shared" si="7"/>
        <v/>
      </c>
      <c r="AH27" s="237" t="str">
        <f t="shared" si="19"/>
        <v/>
      </c>
      <c r="AI27" s="237" t="str">
        <f t="shared" si="20"/>
        <v/>
      </c>
      <c r="AJ27" s="237" t="str">
        <f t="shared" si="21"/>
        <v/>
      </c>
      <c r="AK27" s="237" t="str">
        <f t="shared" si="8"/>
        <v/>
      </c>
    </row>
    <row r="28" spans="1:37" ht="25.5" customHeight="1">
      <c r="A28" s="183"/>
      <c r="B28" s="183"/>
      <c r="C28" s="228">
        <v>4</v>
      </c>
      <c r="D28" s="231"/>
      <c r="E28" s="229"/>
      <c r="F28" s="230"/>
      <c r="G28" s="231" t="s">
        <v>25</v>
      </c>
      <c r="H28" s="232" t="str">
        <f t="shared" si="0"/>
        <v/>
      </c>
      <c r="I28" s="232"/>
      <c r="J28" s="183"/>
      <c r="K28" s="303"/>
      <c r="M28" s="233" t="s">
        <v>414</v>
      </c>
      <c r="N28" s="234">
        <f t="shared" si="9"/>
        <v>0</v>
      </c>
      <c r="O28" s="235"/>
      <c r="P28" s="236" t="str">
        <f t="shared" si="10"/>
        <v/>
      </c>
      <c r="Q28" s="237" t="str">
        <f t="shared" si="11"/>
        <v/>
      </c>
      <c r="R28" s="237" t="str">
        <f t="shared" si="1"/>
        <v/>
      </c>
      <c r="S28" s="237" t="str">
        <f>IF(SUBSTITUTE(SUBSTITUTE($F28,"　","")," ","")="","",IFERROR(VLOOKUP($F28,$M$25:$M$45,1,FALSE),IFERROR(VLOOKUP(IF(AND(LEFT($F28,1)="小",NOT(SUM(COUNTIF($F28,{"*中*","*高*","*大*"})))),"小",IF(AND(LEFT($F28,1)="中",NOT(SUM(COUNTIF($F28,{"*小*","*高*","*大*"})))),"中",IF(AND(LEFT($F28,1)="高",NOT(SUM(COUNTIF($F28,{"*小*","*中*","*大*"})))),"高",IF(AND(LEFT($F28,1)="大",NOT(SUM(COUNTIF($F28,{"*小*","*中*","*高*"})))),"大","NG"))))&amp;MAX(TEXT(MID($F28,{1,2,3,4,5},{1;2;3;4;5;6;7;8;9;10;11;12;13;14;15}),"標準;;0;!0")*1),$M$25:$M$45,1,FALSE),"NG")))</f>
        <v/>
      </c>
      <c r="T28" s="237" t="str">
        <f t="shared" si="12"/>
        <v/>
      </c>
      <c r="U28" s="189">
        <f t="shared" si="13"/>
        <v>0</v>
      </c>
      <c r="V28" s="189">
        <f t="shared" si="22"/>
        <v>0</v>
      </c>
      <c r="W28" s="189">
        <f t="shared" si="14"/>
        <v>0</v>
      </c>
      <c r="X28" s="193" t="str">
        <f t="shared" si="2"/>
        <v/>
      </c>
      <c r="Y28" s="237" t="str">
        <f t="shared" si="3"/>
        <v>氏名</v>
      </c>
      <c r="Z28" s="237" t="str">
        <f t="shared" si="15"/>
        <v>・</v>
      </c>
      <c r="AA28" s="237" t="str">
        <f t="shared" si="4"/>
        <v>年齢</v>
      </c>
      <c r="AB28" s="237" t="str">
        <f t="shared" si="16"/>
        <v>・</v>
      </c>
      <c r="AC28" s="237" t="str">
        <f t="shared" si="5"/>
        <v>学年</v>
      </c>
      <c r="AD28" s="237" t="str">
        <f t="shared" si="17"/>
        <v>・</v>
      </c>
      <c r="AE28" s="237" t="str">
        <f t="shared" si="6"/>
        <v>プログラム掲載の有無</v>
      </c>
      <c r="AF28" s="237" t="str">
        <f t="shared" si="18"/>
        <v>が未記入です。</v>
      </c>
      <c r="AG28" s="237" t="str">
        <f t="shared" si="7"/>
        <v/>
      </c>
      <c r="AH28" s="237" t="str">
        <f t="shared" si="19"/>
        <v/>
      </c>
      <c r="AI28" s="237" t="str">
        <f t="shared" si="20"/>
        <v/>
      </c>
      <c r="AJ28" s="237" t="str">
        <f t="shared" si="21"/>
        <v/>
      </c>
      <c r="AK28" s="237" t="str">
        <f t="shared" si="8"/>
        <v/>
      </c>
    </row>
    <row r="29" spans="1:37" ht="25.5" customHeight="1">
      <c r="A29" s="183"/>
      <c r="B29" s="183"/>
      <c r="C29" s="228">
        <v>5</v>
      </c>
      <c r="D29" s="231"/>
      <c r="E29" s="229"/>
      <c r="F29" s="230"/>
      <c r="G29" s="231" t="s">
        <v>25</v>
      </c>
      <c r="H29" s="232" t="str">
        <f t="shared" si="0"/>
        <v/>
      </c>
      <c r="I29" s="232"/>
      <c r="J29" s="183"/>
      <c r="K29" s="183"/>
      <c r="M29" s="233" t="s">
        <v>411</v>
      </c>
      <c r="N29" s="234">
        <f t="shared" si="9"/>
        <v>0</v>
      </c>
      <c r="O29" s="235"/>
      <c r="P29" s="236" t="str">
        <f t="shared" si="10"/>
        <v/>
      </c>
      <c r="Q29" s="237" t="str">
        <f t="shared" si="11"/>
        <v/>
      </c>
      <c r="R29" s="237" t="str">
        <f t="shared" si="1"/>
        <v/>
      </c>
      <c r="S29" s="237" t="str">
        <f>IF(SUBSTITUTE(SUBSTITUTE($F29,"　","")," ","")="","",IFERROR(VLOOKUP($F29,$M$25:$M$45,1,FALSE),IFERROR(VLOOKUP(IF(AND(LEFT($F29,1)="小",NOT(SUM(COUNTIF($F29,{"*中*","*高*","*大*"})))),"小",IF(AND(LEFT($F29,1)="中",NOT(SUM(COUNTIF($F29,{"*小*","*高*","*大*"})))),"中",IF(AND(LEFT($F29,1)="高",NOT(SUM(COUNTIF($F29,{"*小*","*中*","*大*"})))),"高",IF(AND(LEFT($F29,1)="大",NOT(SUM(COUNTIF($F29,{"*小*","*中*","*高*"})))),"大","NG"))))&amp;MAX(TEXT(MID($F29,{1,2,3,4,5},{1;2;3;4;5;6;7;8;9;10;11;12;13;14;15}),"標準;;0;!0")*1),$M$25:$M$45,1,FALSE),"NG")))</f>
        <v/>
      </c>
      <c r="T29" s="237" t="str">
        <f t="shared" si="12"/>
        <v/>
      </c>
      <c r="U29" s="189">
        <f t="shared" si="13"/>
        <v>0</v>
      </c>
      <c r="V29" s="189">
        <f t="shared" si="22"/>
        <v>0</v>
      </c>
      <c r="W29" s="189">
        <f t="shared" si="14"/>
        <v>0</v>
      </c>
      <c r="X29" s="193" t="str">
        <f t="shared" si="2"/>
        <v/>
      </c>
      <c r="Y29" s="237" t="str">
        <f t="shared" si="3"/>
        <v>氏名</v>
      </c>
      <c r="Z29" s="237" t="str">
        <f t="shared" si="15"/>
        <v>・</v>
      </c>
      <c r="AA29" s="237" t="str">
        <f t="shared" si="4"/>
        <v>年齢</v>
      </c>
      <c r="AB29" s="237" t="str">
        <f t="shared" si="16"/>
        <v>・</v>
      </c>
      <c r="AC29" s="237" t="str">
        <f t="shared" si="5"/>
        <v>学年</v>
      </c>
      <c r="AD29" s="237" t="str">
        <f t="shared" si="17"/>
        <v>・</v>
      </c>
      <c r="AE29" s="237" t="str">
        <f t="shared" si="6"/>
        <v>プログラム掲載の有無</v>
      </c>
      <c r="AF29" s="237" t="str">
        <f t="shared" si="18"/>
        <v>が未記入です。</v>
      </c>
      <c r="AG29" s="237" t="str">
        <f t="shared" si="7"/>
        <v/>
      </c>
      <c r="AH29" s="237" t="str">
        <f t="shared" si="19"/>
        <v/>
      </c>
      <c r="AI29" s="237" t="str">
        <f t="shared" si="20"/>
        <v/>
      </c>
      <c r="AJ29" s="237" t="str">
        <f t="shared" si="21"/>
        <v/>
      </c>
      <c r="AK29" s="237" t="str">
        <f t="shared" si="8"/>
        <v/>
      </c>
    </row>
    <row r="30" spans="1:37" ht="25.5" customHeight="1">
      <c r="A30" s="183"/>
      <c r="B30" s="183"/>
      <c r="C30" s="228">
        <v>6</v>
      </c>
      <c r="D30" s="231"/>
      <c r="E30" s="229"/>
      <c r="F30" s="230"/>
      <c r="G30" s="231" t="s">
        <v>25</v>
      </c>
      <c r="H30" s="232" t="str">
        <f t="shared" si="0"/>
        <v/>
      </c>
      <c r="I30" s="232"/>
      <c r="J30" s="183"/>
      <c r="K30" s="183"/>
      <c r="M30" s="233" t="s">
        <v>415</v>
      </c>
      <c r="N30" s="234">
        <f t="shared" si="9"/>
        <v>0</v>
      </c>
      <c r="O30" s="235"/>
      <c r="P30" s="236" t="str">
        <f t="shared" si="10"/>
        <v/>
      </c>
      <c r="Q30" s="237" t="str">
        <f t="shared" si="11"/>
        <v/>
      </c>
      <c r="R30" s="237" t="str">
        <f t="shared" si="1"/>
        <v/>
      </c>
      <c r="S30" s="237" t="str">
        <f>IF(SUBSTITUTE(SUBSTITUTE($F30,"　","")," ","")="","",IFERROR(VLOOKUP($F30,$M$25:$M$45,1,FALSE),IFERROR(VLOOKUP(IF(AND(LEFT($F30,1)="小",NOT(SUM(COUNTIF($F30,{"*中*","*高*","*大*"})))),"小",IF(AND(LEFT($F30,1)="中",NOT(SUM(COUNTIF($F30,{"*小*","*高*","*大*"})))),"中",IF(AND(LEFT($F30,1)="高",NOT(SUM(COUNTIF($F30,{"*小*","*中*","*大*"})))),"高",IF(AND(LEFT($F30,1)="大",NOT(SUM(COUNTIF($F30,{"*小*","*中*","*高*"})))),"大","NG"))))&amp;MAX(TEXT(MID($F30,{1,2,3,4,5},{1;2;3;4;5;6;7;8;9;10;11;12;13;14;15}),"標準;;0;!0")*1),$M$25:$M$45,1,FALSE),"NG")))</f>
        <v/>
      </c>
      <c r="T30" s="237" t="str">
        <f t="shared" si="12"/>
        <v/>
      </c>
      <c r="U30" s="189">
        <f t="shared" si="13"/>
        <v>0</v>
      </c>
      <c r="V30" s="189">
        <f t="shared" si="22"/>
        <v>0</v>
      </c>
      <c r="W30" s="189">
        <f t="shared" si="14"/>
        <v>0</v>
      </c>
      <c r="X30" s="193" t="str">
        <f t="shared" si="2"/>
        <v/>
      </c>
      <c r="Y30" s="237" t="str">
        <f t="shared" si="3"/>
        <v>氏名</v>
      </c>
      <c r="Z30" s="237" t="str">
        <f t="shared" si="15"/>
        <v>・</v>
      </c>
      <c r="AA30" s="237" t="str">
        <f t="shared" si="4"/>
        <v>年齢</v>
      </c>
      <c r="AB30" s="237" t="str">
        <f t="shared" si="16"/>
        <v>・</v>
      </c>
      <c r="AC30" s="237" t="str">
        <f t="shared" si="5"/>
        <v>学年</v>
      </c>
      <c r="AD30" s="237" t="str">
        <f t="shared" si="17"/>
        <v>・</v>
      </c>
      <c r="AE30" s="237" t="str">
        <f t="shared" si="6"/>
        <v>プログラム掲載の有無</v>
      </c>
      <c r="AF30" s="237" t="str">
        <f t="shared" si="18"/>
        <v>が未記入です。</v>
      </c>
      <c r="AG30" s="237" t="str">
        <f t="shared" si="7"/>
        <v/>
      </c>
      <c r="AH30" s="237" t="str">
        <f t="shared" si="19"/>
        <v/>
      </c>
      <c r="AI30" s="237" t="str">
        <f t="shared" si="20"/>
        <v/>
      </c>
      <c r="AJ30" s="237" t="str">
        <f t="shared" si="21"/>
        <v/>
      </c>
      <c r="AK30" s="237" t="str">
        <f t="shared" si="8"/>
        <v/>
      </c>
    </row>
    <row r="31" spans="1:37" ht="25.5" customHeight="1">
      <c r="A31" s="183"/>
      <c r="B31" s="183"/>
      <c r="C31" s="228">
        <v>7</v>
      </c>
      <c r="D31" s="231"/>
      <c r="E31" s="229"/>
      <c r="F31" s="230"/>
      <c r="G31" s="231" t="s">
        <v>25</v>
      </c>
      <c r="H31" s="232" t="str">
        <f t="shared" si="0"/>
        <v/>
      </c>
      <c r="I31" s="232"/>
      <c r="J31" s="183"/>
      <c r="K31" s="183"/>
      <c r="M31" s="233" t="s">
        <v>416</v>
      </c>
      <c r="N31" s="234">
        <f t="shared" si="9"/>
        <v>0</v>
      </c>
      <c r="O31" s="235"/>
      <c r="P31" s="236" t="str">
        <f t="shared" si="10"/>
        <v/>
      </c>
      <c r="Q31" s="237" t="str">
        <f t="shared" si="11"/>
        <v/>
      </c>
      <c r="R31" s="237" t="str">
        <f t="shared" si="1"/>
        <v/>
      </c>
      <c r="S31" s="237" t="str">
        <f>IF(SUBSTITUTE(SUBSTITUTE($F31,"　","")," ","")="","",IFERROR(VLOOKUP($F31,$M$25:$M$45,1,FALSE),IFERROR(VLOOKUP(IF(AND(LEFT($F31,1)="小",NOT(SUM(COUNTIF($F31,{"*中*","*高*","*大*"})))),"小",IF(AND(LEFT($F31,1)="中",NOT(SUM(COUNTIF($F31,{"*小*","*高*","*大*"})))),"中",IF(AND(LEFT($F31,1)="高",NOT(SUM(COUNTIF($F31,{"*小*","*中*","*大*"})))),"高",IF(AND(LEFT($F31,1)="大",NOT(SUM(COUNTIF($F31,{"*小*","*中*","*高*"})))),"大","NG"))))&amp;MAX(TEXT(MID($F31,{1,2,3,4,5},{1;2;3;4;5;6;7;8;9;10;11;12;13;14;15}),"標準;;0;!0")*1),$M$25:$M$45,1,FALSE),"NG")))</f>
        <v/>
      </c>
      <c r="T31" s="237" t="str">
        <f t="shared" si="12"/>
        <v/>
      </c>
      <c r="U31" s="189">
        <f t="shared" si="13"/>
        <v>0</v>
      </c>
      <c r="V31" s="189">
        <f t="shared" si="22"/>
        <v>0</v>
      </c>
      <c r="W31" s="189">
        <f t="shared" si="14"/>
        <v>0</v>
      </c>
      <c r="X31" s="193" t="str">
        <f t="shared" si="2"/>
        <v/>
      </c>
      <c r="Y31" s="237" t="str">
        <f t="shared" si="3"/>
        <v>氏名</v>
      </c>
      <c r="Z31" s="237" t="str">
        <f t="shared" si="15"/>
        <v>・</v>
      </c>
      <c r="AA31" s="237" t="str">
        <f t="shared" si="4"/>
        <v>年齢</v>
      </c>
      <c r="AB31" s="237" t="str">
        <f t="shared" si="16"/>
        <v>・</v>
      </c>
      <c r="AC31" s="237" t="str">
        <f t="shared" si="5"/>
        <v>学年</v>
      </c>
      <c r="AD31" s="237" t="str">
        <f t="shared" si="17"/>
        <v>・</v>
      </c>
      <c r="AE31" s="237" t="str">
        <f t="shared" si="6"/>
        <v>プログラム掲載の有無</v>
      </c>
      <c r="AF31" s="237" t="str">
        <f t="shared" si="18"/>
        <v>が未記入です。</v>
      </c>
      <c r="AG31" s="237" t="str">
        <f t="shared" si="7"/>
        <v/>
      </c>
      <c r="AH31" s="237" t="str">
        <f t="shared" si="19"/>
        <v/>
      </c>
      <c r="AI31" s="237" t="str">
        <f t="shared" si="20"/>
        <v/>
      </c>
      <c r="AJ31" s="237" t="str">
        <f t="shared" si="21"/>
        <v/>
      </c>
      <c r="AK31" s="237" t="str">
        <f t="shared" si="8"/>
        <v/>
      </c>
    </row>
    <row r="32" spans="1:37" ht="25.5" customHeight="1">
      <c r="A32" s="183"/>
      <c r="B32" s="183"/>
      <c r="C32" s="228">
        <v>8</v>
      </c>
      <c r="D32" s="231"/>
      <c r="E32" s="229"/>
      <c r="F32" s="230"/>
      <c r="G32" s="231" t="s">
        <v>25</v>
      </c>
      <c r="H32" s="232" t="str">
        <f t="shared" si="0"/>
        <v/>
      </c>
      <c r="I32" s="232"/>
      <c r="J32" s="183"/>
      <c r="K32" s="183"/>
      <c r="L32" s="189"/>
      <c r="M32" s="233" t="s">
        <v>417</v>
      </c>
      <c r="N32" s="234">
        <f t="shared" si="9"/>
        <v>0</v>
      </c>
      <c r="O32" s="235"/>
      <c r="P32" s="236" t="str">
        <f t="shared" si="10"/>
        <v/>
      </c>
      <c r="Q32" s="237" t="str">
        <f t="shared" si="11"/>
        <v/>
      </c>
      <c r="R32" s="237" t="str">
        <f t="shared" si="1"/>
        <v/>
      </c>
      <c r="S32" s="237" t="str">
        <f>IF(SUBSTITUTE(SUBSTITUTE($F32,"　","")," ","")="","",IFERROR(VLOOKUP($F32,$M$25:$M$45,1,FALSE),IFERROR(VLOOKUP(IF(AND(LEFT($F32,1)="小",NOT(SUM(COUNTIF($F32,{"*中*","*高*","*大*"})))),"小",IF(AND(LEFT($F32,1)="中",NOT(SUM(COUNTIF($F32,{"*小*","*高*","*大*"})))),"中",IF(AND(LEFT($F32,1)="高",NOT(SUM(COUNTIF($F32,{"*小*","*中*","*大*"})))),"高",IF(AND(LEFT($F32,1)="大",NOT(SUM(COUNTIF($F32,{"*小*","*中*","*高*"})))),"大","NG"))))&amp;MAX(TEXT(MID($F32,{1,2,3,4,5},{1;2;3;4;5;6;7;8;9;10;11;12;13;14;15}),"標準;;0;!0")*1),$M$25:$M$45,1,FALSE),"NG")))</f>
        <v/>
      </c>
      <c r="T32" s="237" t="str">
        <f t="shared" si="12"/>
        <v/>
      </c>
      <c r="U32" s="189">
        <f t="shared" si="13"/>
        <v>0</v>
      </c>
      <c r="V32" s="189">
        <f t="shared" si="22"/>
        <v>0</v>
      </c>
      <c r="W32" s="189">
        <f t="shared" si="14"/>
        <v>0</v>
      </c>
      <c r="X32" s="193" t="str">
        <f t="shared" si="2"/>
        <v/>
      </c>
      <c r="Y32" s="237" t="str">
        <f t="shared" si="3"/>
        <v>氏名</v>
      </c>
      <c r="Z32" s="237" t="str">
        <f t="shared" si="15"/>
        <v>・</v>
      </c>
      <c r="AA32" s="237" t="str">
        <f t="shared" si="4"/>
        <v>年齢</v>
      </c>
      <c r="AB32" s="237" t="str">
        <f t="shared" si="16"/>
        <v>・</v>
      </c>
      <c r="AC32" s="237" t="str">
        <f t="shared" si="5"/>
        <v>学年</v>
      </c>
      <c r="AD32" s="237" t="str">
        <f t="shared" si="17"/>
        <v>・</v>
      </c>
      <c r="AE32" s="237" t="str">
        <f t="shared" si="6"/>
        <v>プログラム掲載の有無</v>
      </c>
      <c r="AF32" s="237" t="str">
        <f t="shared" si="18"/>
        <v>が未記入です。</v>
      </c>
      <c r="AG32" s="237" t="str">
        <f t="shared" si="7"/>
        <v/>
      </c>
      <c r="AH32" s="237" t="str">
        <f t="shared" si="19"/>
        <v/>
      </c>
      <c r="AI32" s="237" t="str">
        <f t="shared" si="20"/>
        <v/>
      </c>
      <c r="AJ32" s="237" t="str">
        <f t="shared" si="21"/>
        <v/>
      </c>
      <c r="AK32" s="237" t="str">
        <f t="shared" si="8"/>
        <v/>
      </c>
    </row>
    <row r="33" spans="1:37" ht="25.5" customHeight="1">
      <c r="A33" s="183"/>
      <c r="B33" s="183"/>
      <c r="C33" s="228">
        <v>9</v>
      </c>
      <c r="D33" s="231"/>
      <c r="E33" s="229"/>
      <c r="F33" s="230"/>
      <c r="G33" s="231" t="s">
        <v>25</v>
      </c>
      <c r="H33" s="232" t="str">
        <f t="shared" si="0"/>
        <v/>
      </c>
      <c r="I33" s="238"/>
      <c r="J33" s="183"/>
      <c r="K33" s="183"/>
      <c r="L33" s="189"/>
      <c r="M33" s="233" t="s">
        <v>418</v>
      </c>
      <c r="N33" s="234">
        <f t="shared" si="9"/>
        <v>0</v>
      </c>
      <c r="O33" s="235"/>
      <c r="P33" s="236" t="str">
        <f t="shared" si="10"/>
        <v/>
      </c>
      <c r="Q33" s="237" t="str">
        <f t="shared" si="11"/>
        <v/>
      </c>
      <c r="R33" s="237" t="str">
        <f t="shared" si="1"/>
        <v/>
      </c>
      <c r="S33" s="237" t="str">
        <f>IF(SUBSTITUTE(SUBSTITUTE($F33,"　","")," ","")="","",IFERROR(VLOOKUP($F33,$M$25:$M$45,1,FALSE),IFERROR(VLOOKUP(IF(AND(LEFT($F33,1)="小",NOT(SUM(COUNTIF($F33,{"*中*","*高*","*大*"})))),"小",IF(AND(LEFT($F33,1)="中",NOT(SUM(COUNTIF($F33,{"*小*","*高*","*大*"})))),"中",IF(AND(LEFT($F33,1)="高",NOT(SUM(COUNTIF($F33,{"*小*","*中*","*大*"})))),"高",IF(AND(LEFT($F33,1)="大",NOT(SUM(COUNTIF($F33,{"*小*","*中*","*高*"})))),"大","NG"))))&amp;MAX(TEXT(MID($F33,{1,2,3,4,5},{1;2;3;4;5;6;7;8;9;10;11;12;13;14;15}),"標準;;0;!0")*1),$M$25:$M$45,1,FALSE),"NG")))</f>
        <v/>
      </c>
      <c r="T33" s="237" t="str">
        <f t="shared" si="12"/>
        <v/>
      </c>
      <c r="U33" s="189">
        <f t="shared" si="13"/>
        <v>0</v>
      </c>
      <c r="V33" s="189">
        <f t="shared" si="22"/>
        <v>0</v>
      </c>
      <c r="W33" s="189">
        <f t="shared" si="14"/>
        <v>0</v>
      </c>
      <c r="X33" s="193" t="str">
        <f t="shared" si="2"/>
        <v/>
      </c>
      <c r="Y33" s="237" t="str">
        <f t="shared" si="3"/>
        <v>氏名</v>
      </c>
      <c r="Z33" s="237" t="str">
        <f t="shared" si="15"/>
        <v>・</v>
      </c>
      <c r="AA33" s="237" t="str">
        <f t="shared" si="4"/>
        <v>年齢</v>
      </c>
      <c r="AB33" s="237" t="str">
        <f t="shared" si="16"/>
        <v>・</v>
      </c>
      <c r="AC33" s="237" t="str">
        <f t="shared" si="5"/>
        <v>学年</v>
      </c>
      <c r="AD33" s="237" t="str">
        <f t="shared" si="17"/>
        <v>・</v>
      </c>
      <c r="AE33" s="237" t="str">
        <f t="shared" si="6"/>
        <v>プログラム掲載の有無</v>
      </c>
      <c r="AF33" s="237" t="str">
        <f t="shared" si="18"/>
        <v>が未記入です。</v>
      </c>
      <c r="AG33" s="237" t="str">
        <f t="shared" si="7"/>
        <v/>
      </c>
      <c r="AH33" s="237" t="str">
        <f t="shared" si="19"/>
        <v/>
      </c>
      <c r="AI33" s="237" t="str">
        <f t="shared" si="20"/>
        <v/>
      </c>
      <c r="AJ33" s="237" t="str">
        <f t="shared" si="21"/>
        <v/>
      </c>
      <c r="AK33" s="237" t="str">
        <f t="shared" si="8"/>
        <v/>
      </c>
    </row>
    <row r="34" spans="1:37" ht="25.5" customHeight="1">
      <c r="A34" s="183"/>
      <c r="B34" s="183"/>
      <c r="C34" s="228">
        <v>10</v>
      </c>
      <c r="D34" s="231"/>
      <c r="E34" s="229"/>
      <c r="F34" s="230"/>
      <c r="G34" s="231" t="s">
        <v>25</v>
      </c>
      <c r="H34" s="232" t="str">
        <f t="shared" si="0"/>
        <v/>
      </c>
      <c r="I34" s="232"/>
      <c r="J34" s="183"/>
      <c r="K34" s="183"/>
      <c r="L34" s="189"/>
      <c r="M34" s="233" t="s">
        <v>419</v>
      </c>
      <c r="N34" s="234">
        <f t="shared" si="9"/>
        <v>0</v>
      </c>
      <c r="O34" s="235"/>
      <c r="P34" s="236" t="str">
        <f t="shared" si="10"/>
        <v/>
      </c>
      <c r="Q34" s="237" t="str">
        <f t="shared" si="11"/>
        <v/>
      </c>
      <c r="R34" s="237" t="str">
        <f t="shared" si="1"/>
        <v/>
      </c>
      <c r="S34" s="237" t="str">
        <f>IF(SUBSTITUTE(SUBSTITUTE($F34,"　","")," ","")="","",IFERROR(VLOOKUP($F34,$M$25:$M$45,1,FALSE),IFERROR(VLOOKUP(IF(AND(LEFT($F34,1)="小",NOT(SUM(COUNTIF($F34,{"*中*","*高*","*大*"})))),"小",IF(AND(LEFT($F34,1)="中",NOT(SUM(COUNTIF($F34,{"*小*","*高*","*大*"})))),"中",IF(AND(LEFT($F34,1)="高",NOT(SUM(COUNTIF($F34,{"*小*","*中*","*大*"})))),"高",IF(AND(LEFT($F34,1)="大",NOT(SUM(COUNTIF($F34,{"*小*","*中*","*高*"})))),"大","NG"))))&amp;MAX(TEXT(MID($F34,{1,2,3,4,5},{1;2;3;4;5;6;7;8;9;10;11;12;13;14;15}),"標準;;0;!0")*1),$M$25:$M$45,1,FALSE),"NG")))</f>
        <v/>
      </c>
      <c r="T34" s="237" t="str">
        <f t="shared" si="12"/>
        <v/>
      </c>
      <c r="U34" s="189">
        <f t="shared" si="13"/>
        <v>0</v>
      </c>
      <c r="V34" s="189">
        <f t="shared" si="22"/>
        <v>0</v>
      </c>
      <c r="W34" s="189">
        <f t="shared" si="14"/>
        <v>0</v>
      </c>
      <c r="X34" s="193" t="str">
        <f t="shared" si="2"/>
        <v/>
      </c>
      <c r="Y34" s="237" t="str">
        <f t="shared" si="3"/>
        <v>氏名</v>
      </c>
      <c r="Z34" s="237" t="str">
        <f t="shared" si="15"/>
        <v>・</v>
      </c>
      <c r="AA34" s="237" t="str">
        <f t="shared" si="4"/>
        <v>年齢</v>
      </c>
      <c r="AB34" s="237" t="str">
        <f t="shared" si="16"/>
        <v>・</v>
      </c>
      <c r="AC34" s="237" t="str">
        <f t="shared" si="5"/>
        <v>学年</v>
      </c>
      <c r="AD34" s="237" t="str">
        <f t="shared" si="17"/>
        <v>・</v>
      </c>
      <c r="AE34" s="237" t="str">
        <f t="shared" si="6"/>
        <v>プログラム掲載の有無</v>
      </c>
      <c r="AF34" s="237" t="str">
        <f t="shared" si="18"/>
        <v>が未記入です。</v>
      </c>
      <c r="AG34" s="237" t="str">
        <f t="shared" si="7"/>
        <v/>
      </c>
      <c r="AH34" s="237" t="str">
        <f t="shared" si="19"/>
        <v/>
      </c>
      <c r="AI34" s="237" t="str">
        <f t="shared" si="20"/>
        <v/>
      </c>
      <c r="AJ34" s="237" t="str">
        <f t="shared" si="21"/>
        <v/>
      </c>
      <c r="AK34" s="237" t="str">
        <f t="shared" si="8"/>
        <v/>
      </c>
    </row>
    <row r="35" spans="1:37" ht="25.5" customHeight="1">
      <c r="A35" s="183"/>
      <c r="B35" s="183"/>
      <c r="C35" s="228">
        <v>11</v>
      </c>
      <c r="D35" s="231"/>
      <c r="E35" s="229"/>
      <c r="F35" s="230"/>
      <c r="G35" s="231" t="s">
        <v>25</v>
      </c>
      <c r="H35" s="232" t="str">
        <f t="shared" si="0"/>
        <v/>
      </c>
      <c r="I35" s="232"/>
      <c r="J35" s="183"/>
      <c r="K35" s="183"/>
      <c r="L35" s="189"/>
      <c r="M35" s="233" t="s">
        <v>420</v>
      </c>
      <c r="N35" s="234">
        <f t="shared" si="9"/>
        <v>0</v>
      </c>
      <c r="O35" s="235"/>
      <c r="P35" s="236" t="str">
        <f t="shared" si="10"/>
        <v/>
      </c>
      <c r="Q35" s="237" t="str">
        <f t="shared" si="11"/>
        <v/>
      </c>
      <c r="R35" s="237" t="str">
        <f t="shared" si="1"/>
        <v/>
      </c>
      <c r="S35" s="237" t="str">
        <f>IF(SUBSTITUTE(SUBSTITUTE($F35,"　","")," ","")="","",IFERROR(VLOOKUP($F35,$M$25:$M$45,1,FALSE),IFERROR(VLOOKUP(IF(AND(LEFT($F35,1)="小",NOT(SUM(COUNTIF($F35,{"*中*","*高*","*大*"})))),"小",IF(AND(LEFT($F35,1)="中",NOT(SUM(COUNTIF($F35,{"*小*","*高*","*大*"})))),"中",IF(AND(LEFT($F35,1)="高",NOT(SUM(COUNTIF($F35,{"*小*","*中*","*大*"})))),"高",IF(AND(LEFT($F35,1)="大",NOT(SUM(COUNTIF($F35,{"*小*","*中*","*高*"})))),"大","NG"))))&amp;MAX(TEXT(MID($F35,{1,2,3,4,5},{1;2;3;4;5;6;7;8;9;10;11;12;13;14;15}),"標準;;0;!0")*1),$M$25:$M$45,1,FALSE),"NG")))</f>
        <v/>
      </c>
      <c r="T35" s="237" t="str">
        <f t="shared" si="12"/>
        <v/>
      </c>
      <c r="U35" s="189">
        <f t="shared" si="13"/>
        <v>0</v>
      </c>
      <c r="V35" s="189">
        <f t="shared" si="22"/>
        <v>0</v>
      </c>
      <c r="W35" s="189">
        <f t="shared" si="14"/>
        <v>0</v>
      </c>
      <c r="X35" s="193" t="str">
        <f t="shared" si="2"/>
        <v/>
      </c>
      <c r="Y35" s="237" t="str">
        <f t="shared" si="3"/>
        <v>氏名</v>
      </c>
      <c r="Z35" s="237" t="str">
        <f t="shared" si="15"/>
        <v>・</v>
      </c>
      <c r="AA35" s="237" t="str">
        <f t="shared" si="4"/>
        <v>年齢</v>
      </c>
      <c r="AB35" s="237" t="str">
        <f t="shared" si="16"/>
        <v>・</v>
      </c>
      <c r="AC35" s="237" t="str">
        <f t="shared" si="5"/>
        <v>学年</v>
      </c>
      <c r="AD35" s="237" t="str">
        <f t="shared" si="17"/>
        <v>・</v>
      </c>
      <c r="AE35" s="237" t="str">
        <f t="shared" si="6"/>
        <v>プログラム掲載の有無</v>
      </c>
      <c r="AF35" s="237" t="str">
        <f t="shared" si="18"/>
        <v>が未記入です。</v>
      </c>
      <c r="AG35" s="237" t="str">
        <f t="shared" si="7"/>
        <v/>
      </c>
      <c r="AH35" s="237" t="str">
        <f t="shared" si="19"/>
        <v/>
      </c>
      <c r="AI35" s="237" t="str">
        <f t="shared" si="20"/>
        <v/>
      </c>
      <c r="AJ35" s="237" t="str">
        <f t="shared" si="21"/>
        <v/>
      </c>
      <c r="AK35" s="237" t="str">
        <f t="shared" si="8"/>
        <v/>
      </c>
    </row>
    <row r="36" spans="1:37" ht="25.5" customHeight="1">
      <c r="A36" s="183"/>
      <c r="B36" s="183"/>
      <c r="C36" s="228">
        <v>12</v>
      </c>
      <c r="D36" s="231"/>
      <c r="E36" s="229"/>
      <c r="F36" s="230"/>
      <c r="G36" s="231" t="s">
        <v>25</v>
      </c>
      <c r="H36" s="232" t="str">
        <f t="shared" si="0"/>
        <v/>
      </c>
      <c r="I36" s="232"/>
      <c r="J36" s="183"/>
      <c r="K36" s="183"/>
      <c r="L36" s="189"/>
      <c r="M36" s="233" t="s">
        <v>421</v>
      </c>
      <c r="N36" s="234">
        <f t="shared" si="9"/>
        <v>0</v>
      </c>
      <c r="O36" s="235"/>
      <c r="P36" s="236" t="str">
        <f t="shared" si="10"/>
        <v/>
      </c>
      <c r="Q36" s="237" t="str">
        <f t="shared" si="11"/>
        <v/>
      </c>
      <c r="R36" s="237" t="str">
        <f t="shared" si="1"/>
        <v/>
      </c>
      <c r="S36" s="237" t="str">
        <f>IF(SUBSTITUTE(SUBSTITUTE($F36,"　","")," ","")="","",IFERROR(VLOOKUP($F36,$M$25:$M$45,1,FALSE),IFERROR(VLOOKUP(IF(AND(LEFT($F36,1)="小",NOT(SUM(COUNTIF($F36,{"*中*","*高*","*大*"})))),"小",IF(AND(LEFT($F36,1)="中",NOT(SUM(COUNTIF($F36,{"*小*","*高*","*大*"})))),"中",IF(AND(LEFT($F36,1)="高",NOT(SUM(COUNTIF($F36,{"*小*","*中*","*大*"})))),"高",IF(AND(LEFT($F36,1)="大",NOT(SUM(COUNTIF($F36,{"*小*","*中*","*高*"})))),"大","NG"))))&amp;MAX(TEXT(MID($F36,{1,2,3,4,5},{1;2;3;4;5;6;7;8;9;10;11;12;13;14;15}),"標準;;0;!0")*1),$M$25:$M$45,1,FALSE),"NG")))</f>
        <v/>
      </c>
      <c r="T36" s="237" t="str">
        <f t="shared" si="12"/>
        <v/>
      </c>
      <c r="U36" s="189">
        <f t="shared" si="13"/>
        <v>0</v>
      </c>
      <c r="V36" s="189">
        <f t="shared" si="22"/>
        <v>0</v>
      </c>
      <c r="W36" s="189">
        <f t="shared" si="14"/>
        <v>0</v>
      </c>
      <c r="X36" s="193" t="str">
        <f t="shared" si="2"/>
        <v/>
      </c>
      <c r="Y36" s="237" t="str">
        <f t="shared" si="3"/>
        <v>氏名</v>
      </c>
      <c r="Z36" s="237" t="str">
        <f t="shared" si="15"/>
        <v>・</v>
      </c>
      <c r="AA36" s="237" t="str">
        <f t="shared" si="4"/>
        <v>年齢</v>
      </c>
      <c r="AB36" s="237" t="str">
        <f t="shared" si="16"/>
        <v>・</v>
      </c>
      <c r="AC36" s="237" t="str">
        <f t="shared" si="5"/>
        <v>学年</v>
      </c>
      <c r="AD36" s="237" t="str">
        <f t="shared" si="17"/>
        <v>・</v>
      </c>
      <c r="AE36" s="237" t="str">
        <f t="shared" si="6"/>
        <v>プログラム掲載の有無</v>
      </c>
      <c r="AF36" s="237" t="str">
        <f t="shared" si="18"/>
        <v>が未記入です。</v>
      </c>
      <c r="AG36" s="237" t="str">
        <f t="shared" si="7"/>
        <v/>
      </c>
      <c r="AH36" s="237" t="str">
        <f t="shared" si="19"/>
        <v/>
      </c>
      <c r="AI36" s="237" t="str">
        <f t="shared" si="20"/>
        <v/>
      </c>
      <c r="AJ36" s="237" t="str">
        <f t="shared" si="21"/>
        <v/>
      </c>
      <c r="AK36" s="237" t="str">
        <f t="shared" si="8"/>
        <v/>
      </c>
    </row>
    <row r="37" spans="1:37" ht="25.5" customHeight="1">
      <c r="A37" s="183"/>
      <c r="B37" s="183"/>
      <c r="C37" s="228">
        <v>13</v>
      </c>
      <c r="D37" s="231"/>
      <c r="E37" s="229"/>
      <c r="F37" s="230"/>
      <c r="G37" s="231" t="s">
        <v>25</v>
      </c>
      <c r="H37" s="232" t="str">
        <f t="shared" si="0"/>
        <v/>
      </c>
      <c r="I37" s="232"/>
      <c r="J37" s="183"/>
      <c r="K37" s="183"/>
      <c r="L37" s="189"/>
      <c r="M37" s="233" t="s">
        <v>422</v>
      </c>
      <c r="N37" s="234">
        <f t="shared" si="9"/>
        <v>0</v>
      </c>
      <c r="O37" s="235"/>
      <c r="P37" s="236" t="str">
        <f t="shared" si="10"/>
        <v/>
      </c>
      <c r="Q37" s="237" t="str">
        <f t="shared" si="11"/>
        <v/>
      </c>
      <c r="R37" s="237" t="str">
        <f t="shared" si="1"/>
        <v/>
      </c>
      <c r="S37" s="237" t="str">
        <f>IF(SUBSTITUTE(SUBSTITUTE($F37,"　","")," ","")="","",IFERROR(VLOOKUP($F37,$M$25:$M$45,1,FALSE),IFERROR(VLOOKUP(IF(AND(LEFT($F37,1)="小",NOT(SUM(COUNTIF($F37,{"*中*","*高*","*大*"})))),"小",IF(AND(LEFT($F37,1)="中",NOT(SUM(COUNTIF($F37,{"*小*","*高*","*大*"})))),"中",IF(AND(LEFT($F37,1)="高",NOT(SUM(COUNTIF($F37,{"*小*","*中*","*大*"})))),"高",IF(AND(LEFT($F37,1)="大",NOT(SUM(COUNTIF($F37,{"*小*","*中*","*高*"})))),"大","NG"))))&amp;MAX(TEXT(MID($F37,{1,2,3,4,5},{1;2;3;4;5;6;7;8;9;10;11;12;13;14;15}),"標準;;0;!0")*1),$M$25:$M$45,1,FALSE),"NG")))</f>
        <v/>
      </c>
      <c r="T37" s="237" t="str">
        <f t="shared" si="12"/>
        <v/>
      </c>
      <c r="U37" s="189">
        <f t="shared" si="13"/>
        <v>0</v>
      </c>
      <c r="V37" s="189">
        <f t="shared" si="22"/>
        <v>0</v>
      </c>
      <c r="W37" s="189">
        <f t="shared" si="14"/>
        <v>0</v>
      </c>
      <c r="X37" s="193" t="str">
        <f t="shared" si="2"/>
        <v/>
      </c>
      <c r="Y37" s="237" t="str">
        <f t="shared" si="3"/>
        <v>氏名</v>
      </c>
      <c r="Z37" s="237" t="str">
        <f t="shared" si="15"/>
        <v>・</v>
      </c>
      <c r="AA37" s="237" t="str">
        <f t="shared" si="4"/>
        <v>年齢</v>
      </c>
      <c r="AB37" s="237" t="str">
        <f t="shared" si="16"/>
        <v>・</v>
      </c>
      <c r="AC37" s="237" t="str">
        <f t="shared" si="5"/>
        <v>学年</v>
      </c>
      <c r="AD37" s="237" t="str">
        <f t="shared" si="17"/>
        <v>・</v>
      </c>
      <c r="AE37" s="237" t="str">
        <f t="shared" si="6"/>
        <v>プログラム掲載の有無</v>
      </c>
      <c r="AF37" s="237" t="str">
        <f t="shared" si="18"/>
        <v>が未記入です。</v>
      </c>
      <c r="AG37" s="237" t="str">
        <f t="shared" si="7"/>
        <v/>
      </c>
      <c r="AH37" s="237" t="str">
        <f t="shared" si="19"/>
        <v/>
      </c>
      <c r="AI37" s="237" t="str">
        <f t="shared" si="20"/>
        <v/>
      </c>
      <c r="AJ37" s="237" t="str">
        <f t="shared" si="21"/>
        <v/>
      </c>
      <c r="AK37" s="237" t="str">
        <f t="shared" si="8"/>
        <v/>
      </c>
    </row>
    <row r="38" spans="1:37" ht="25.5" customHeight="1">
      <c r="A38" s="183"/>
      <c r="B38" s="183"/>
      <c r="C38" s="228">
        <v>14</v>
      </c>
      <c r="D38" s="231"/>
      <c r="E38" s="229"/>
      <c r="F38" s="230"/>
      <c r="G38" s="231" t="s">
        <v>25</v>
      </c>
      <c r="H38" s="232" t="str">
        <f t="shared" si="0"/>
        <v/>
      </c>
      <c r="I38" s="232"/>
      <c r="J38" s="183"/>
      <c r="K38" s="183"/>
      <c r="L38" s="189"/>
      <c r="M38" s="233" t="s">
        <v>423</v>
      </c>
      <c r="N38" s="234">
        <f t="shared" si="9"/>
        <v>0</v>
      </c>
      <c r="O38" s="235"/>
      <c r="P38" s="236" t="str">
        <f t="shared" si="10"/>
        <v/>
      </c>
      <c r="Q38" s="237" t="str">
        <f t="shared" si="11"/>
        <v/>
      </c>
      <c r="R38" s="237" t="str">
        <f t="shared" si="1"/>
        <v/>
      </c>
      <c r="S38" s="237" t="str">
        <f>IF(SUBSTITUTE(SUBSTITUTE($F38,"　","")," ","")="","",IFERROR(VLOOKUP($F38,$M$25:$M$45,1,FALSE),IFERROR(VLOOKUP(IF(AND(LEFT($F38,1)="小",NOT(SUM(COUNTIF($F38,{"*中*","*高*","*大*"})))),"小",IF(AND(LEFT($F38,1)="中",NOT(SUM(COUNTIF($F38,{"*小*","*高*","*大*"})))),"中",IF(AND(LEFT($F38,1)="高",NOT(SUM(COUNTIF($F38,{"*小*","*中*","*大*"})))),"高",IF(AND(LEFT($F38,1)="大",NOT(SUM(COUNTIF($F38,{"*小*","*中*","*高*"})))),"大","NG"))))&amp;MAX(TEXT(MID($F38,{1,2,3,4,5},{1;2;3;4;5;6;7;8;9;10;11;12;13;14;15}),"標準;;0;!0")*1),$M$25:$M$45,1,FALSE),"NG")))</f>
        <v/>
      </c>
      <c r="T38" s="237" t="str">
        <f t="shared" si="12"/>
        <v/>
      </c>
      <c r="U38" s="189">
        <f t="shared" si="13"/>
        <v>0</v>
      </c>
      <c r="V38" s="189">
        <f t="shared" si="22"/>
        <v>0</v>
      </c>
      <c r="W38" s="189">
        <f t="shared" si="14"/>
        <v>0</v>
      </c>
      <c r="X38" s="193" t="str">
        <f t="shared" si="2"/>
        <v/>
      </c>
      <c r="Y38" s="237" t="str">
        <f t="shared" si="3"/>
        <v>氏名</v>
      </c>
      <c r="Z38" s="237" t="str">
        <f t="shared" si="15"/>
        <v>・</v>
      </c>
      <c r="AA38" s="237" t="str">
        <f t="shared" si="4"/>
        <v>年齢</v>
      </c>
      <c r="AB38" s="237" t="str">
        <f t="shared" si="16"/>
        <v>・</v>
      </c>
      <c r="AC38" s="237" t="str">
        <f t="shared" si="5"/>
        <v>学年</v>
      </c>
      <c r="AD38" s="237" t="str">
        <f t="shared" si="17"/>
        <v>・</v>
      </c>
      <c r="AE38" s="237" t="str">
        <f t="shared" si="6"/>
        <v>プログラム掲載の有無</v>
      </c>
      <c r="AF38" s="237" t="str">
        <f t="shared" si="18"/>
        <v>が未記入です。</v>
      </c>
      <c r="AG38" s="237" t="str">
        <f t="shared" si="7"/>
        <v/>
      </c>
      <c r="AH38" s="237" t="str">
        <f t="shared" si="19"/>
        <v/>
      </c>
      <c r="AI38" s="237" t="str">
        <f t="shared" si="20"/>
        <v/>
      </c>
      <c r="AJ38" s="237" t="str">
        <f t="shared" si="21"/>
        <v/>
      </c>
      <c r="AK38" s="237" t="str">
        <f t="shared" si="8"/>
        <v/>
      </c>
    </row>
    <row r="39" spans="1:37" ht="25.5" customHeight="1">
      <c r="A39" s="183"/>
      <c r="B39" s="183"/>
      <c r="C39" s="228">
        <v>15</v>
      </c>
      <c r="D39" s="231"/>
      <c r="E39" s="229"/>
      <c r="F39" s="230"/>
      <c r="G39" s="231" t="s">
        <v>25</v>
      </c>
      <c r="H39" s="232" t="str">
        <f t="shared" si="0"/>
        <v/>
      </c>
      <c r="I39" s="232"/>
      <c r="J39" s="183"/>
      <c r="K39" s="183"/>
      <c r="L39" s="189"/>
      <c r="M39" s="233" t="s">
        <v>424</v>
      </c>
      <c r="N39" s="234">
        <f t="shared" si="9"/>
        <v>0</v>
      </c>
      <c r="O39" s="235"/>
      <c r="P39" s="236" t="str">
        <f t="shared" si="10"/>
        <v/>
      </c>
      <c r="Q39" s="237" t="str">
        <f t="shared" si="11"/>
        <v/>
      </c>
      <c r="R39" s="237" t="str">
        <f t="shared" si="1"/>
        <v/>
      </c>
      <c r="S39" s="237" t="str">
        <f>IF(SUBSTITUTE(SUBSTITUTE($F39,"　","")," ","")="","",IFERROR(VLOOKUP($F39,$M$25:$M$45,1,FALSE),IFERROR(VLOOKUP(IF(AND(LEFT($F39,1)="小",NOT(SUM(COUNTIF($F39,{"*中*","*高*","*大*"})))),"小",IF(AND(LEFT($F39,1)="中",NOT(SUM(COUNTIF($F39,{"*小*","*高*","*大*"})))),"中",IF(AND(LEFT($F39,1)="高",NOT(SUM(COUNTIF($F39,{"*小*","*中*","*大*"})))),"高",IF(AND(LEFT($F39,1)="大",NOT(SUM(COUNTIF($F39,{"*小*","*中*","*高*"})))),"大","NG"))))&amp;MAX(TEXT(MID($F39,{1,2,3,4,5},{1;2;3;4;5;6;7;8;9;10;11;12;13;14;15}),"標準;;0;!0")*1),$M$25:$M$45,1,FALSE),"NG")))</f>
        <v/>
      </c>
      <c r="T39" s="237" t="str">
        <f t="shared" si="12"/>
        <v/>
      </c>
      <c r="U39" s="189">
        <f t="shared" si="13"/>
        <v>0</v>
      </c>
      <c r="V39" s="189">
        <f t="shared" si="22"/>
        <v>0</v>
      </c>
      <c r="W39" s="189">
        <f t="shared" si="14"/>
        <v>0</v>
      </c>
      <c r="X39" s="193" t="str">
        <f t="shared" si="2"/>
        <v/>
      </c>
      <c r="Y39" s="237" t="str">
        <f t="shared" si="3"/>
        <v>氏名</v>
      </c>
      <c r="Z39" s="237" t="str">
        <f t="shared" si="15"/>
        <v>・</v>
      </c>
      <c r="AA39" s="237" t="str">
        <f t="shared" si="4"/>
        <v>年齢</v>
      </c>
      <c r="AB39" s="237" t="str">
        <f t="shared" si="16"/>
        <v>・</v>
      </c>
      <c r="AC39" s="237" t="str">
        <f t="shared" si="5"/>
        <v>学年</v>
      </c>
      <c r="AD39" s="237" t="str">
        <f t="shared" si="17"/>
        <v>・</v>
      </c>
      <c r="AE39" s="237" t="str">
        <f t="shared" si="6"/>
        <v>プログラム掲載の有無</v>
      </c>
      <c r="AF39" s="237" t="str">
        <f t="shared" si="18"/>
        <v>が未記入です。</v>
      </c>
      <c r="AG39" s="237" t="str">
        <f t="shared" si="7"/>
        <v/>
      </c>
      <c r="AH39" s="237" t="str">
        <f t="shared" si="19"/>
        <v/>
      </c>
      <c r="AI39" s="237" t="str">
        <f t="shared" si="20"/>
        <v/>
      </c>
      <c r="AJ39" s="237" t="str">
        <f t="shared" si="21"/>
        <v/>
      </c>
      <c r="AK39" s="237" t="str">
        <f t="shared" si="8"/>
        <v/>
      </c>
    </row>
    <row r="40" spans="1:37" ht="25.5" customHeight="1">
      <c r="A40" s="183"/>
      <c r="B40" s="183"/>
      <c r="C40" s="228">
        <v>16</v>
      </c>
      <c r="D40" s="231"/>
      <c r="E40" s="229"/>
      <c r="F40" s="230"/>
      <c r="G40" s="231" t="s">
        <v>25</v>
      </c>
      <c r="H40" s="232" t="str">
        <f t="shared" si="0"/>
        <v/>
      </c>
      <c r="I40" s="232"/>
      <c r="J40" s="183"/>
      <c r="K40" s="183"/>
      <c r="L40" s="189"/>
      <c r="M40" s="233" t="s">
        <v>425</v>
      </c>
      <c r="N40" s="234">
        <f t="shared" si="9"/>
        <v>0</v>
      </c>
      <c r="O40" s="235"/>
      <c r="P40" s="236" t="str">
        <f t="shared" si="10"/>
        <v/>
      </c>
      <c r="Q40" s="237" t="str">
        <f t="shared" si="11"/>
        <v/>
      </c>
      <c r="R40" s="237" t="str">
        <f t="shared" si="1"/>
        <v/>
      </c>
      <c r="S40" s="237" t="str">
        <f>IF(SUBSTITUTE(SUBSTITUTE($F40,"　","")," ","")="","",IFERROR(VLOOKUP($F40,$M$25:$M$45,1,FALSE),IFERROR(VLOOKUP(IF(AND(LEFT($F40,1)="小",NOT(SUM(COUNTIF($F40,{"*中*","*高*","*大*"})))),"小",IF(AND(LEFT($F40,1)="中",NOT(SUM(COUNTIF($F40,{"*小*","*高*","*大*"})))),"中",IF(AND(LEFT($F40,1)="高",NOT(SUM(COUNTIF($F40,{"*小*","*中*","*大*"})))),"高",IF(AND(LEFT($F40,1)="大",NOT(SUM(COUNTIF($F40,{"*小*","*中*","*高*"})))),"大","NG"))))&amp;MAX(TEXT(MID($F40,{1,2,3,4,5},{1;2;3;4;5;6;7;8;9;10;11;12;13;14;15}),"標準;;0;!0")*1),$M$25:$M$45,1,FALSE),"NG")))</f>
        <v/>
      </c>
      <c r="T40" s="237" t="str">
        <f t="shared" si="12"/>
        <v/>
      </c>
      <c r="U40" s="189">
        <f t="shared" si="13"/>
        <v>0</v>
      </c>
      <c r="V40" s="189">
        <f t="shared" si="22"/>
        <v>0</v>
      </c>
      <c r="W40" s="189">
        <f t="shared" si="14"/>
        <v>0</v>
      </c>
      <c r="X40" s="193" t="str">
        <f t="shared" si="2"/>
        <v/>
      </c>
      <c r="Y40" s="237" t="str">
        <f t="shared" si="3"/>
        <v>氏名</v>
      </c>
      <c r="Z40" s="237" t="str">
        <f t="shared" si="15"/>
        <v>・</v>
      </c>
      <c r="AA40" s="237" t="str">
        <f t="shared" si="4"/>
        <v>年齢</v>
      </c>
      <c r="AB40" s="237" t="str">
        <f t="shared" si="16"/>
        <v>・</v>
      </c>
      <c r="AC40" s="237" t="str">
        <f t="shared" si="5"/>
        <v>学年</v>
      </c>
      <c r="AD40" s="237" t="str">
        <f t="shared" si="17"/>
        <v>・</v>
      </c>
      <c r="AE40" s="237" t="str">
        <f t="shared" si="6"/>
        <v>プログラム掲載の有無</v>
      </c>
      <c r="AF40" s="237" t="str">
        <f t="shared" si="18"/>
        <v>が未記入です。</v>
      </c>
      <c r="AG40" s="237" t="str">
        <f t="shared" si="7"/>
        <v/>
      </c>
      <c r="AH40" s="237" t="str">
        <f t="shared" si="19"/>
        <v/>
      </c>
      <c r="AI40" s="237" t="str">
        <f t="shared" si="20"/>
        <v/>
      </c>
      <c r="AJ40" s="237" t="str">
        <f t="shared" si="21"/>
        <v/>
      </c>
      <c r="AK40" s="237" t="str">
        <f t="shared" si="8"/>
        <v/>
      </c>
    </row>
    <row r="41" spans="1:37" ht="25.5" customHeight="1">
      <c r="A41" s="183"/>
      <c r="B41" s="183"/>
      <c r="C41" s="228">
        <v>17</v>
      </c>
      <c r="D41" s="231"/>
      <c r="E41" s="229"/>
      <c r="F41" s="230"/>
      <c r="G41" s="231" t="s">
        <v>25</v>
      </c>
      <c r="H41" s="232" t="str">
        <f t="shared" si="0"/>
        <v/>
      </c>
      <c r="I41" s="232"/>
      <c r="J41" s="183"/>
      <c r="K41" s="183"/>
      <c r="L41" s="189"/>
      <c r="M41" s="233" t="s">
        <v>426</v>
      </c>
      <c r="N41" s="234">
        <f t="shared" si="9"/>
        <v>0</v>
      </c>
      <c r="O41" s="235"/>
      <c r="P41" s="236" t="str">
        <f t="shared" si="10"/>
        <v/>
      </c>
      <c r="Q41" s="237" t="str">
        <f t="shared" si="11"/>
        <v/>
      </c>
      <c r="R41" s="237" t="str">
        <f t="shared" si="1"/>
        <v/>
      </c>
      <c r="S41" s="237" t="str">
        <f>IF(SUBSTITUTE(SUBSTITUTE($F41,"　","")," ","")="","",IFERROR(VLOOKUP($F41,$M$25:$M$45,1,FALSE),IFERROR(VLOOKUP(IF(AND(LEFT($F41,1)="小",NOT(SUM(COUNTIF($F41,{"*中*","*高*","*大*"})))),"小",IF(AND(LEFT($F41,1)="中",NOT(SUM(COUNTIF($F41,{"*小*","*高*","*大*"})))),"中",IF(AND(LEFT($F41,1)="高",NOT(SUM(COUNTIF($F41,{"*小*","*中*","*大*"})))),"高",IF(AND(LEFT($F41,1)="大",NOT(SUM(COUNTIF($F41,{"*小*","*中*","*高*"})))),"大","NG"))))&amp;MAX(TEXT(MID($F41,{1,2,3,4,5},{1;2;3;4;5;6;7;8;9;10;11;12;13;14;15}),"標準;;0;!0")*1),$M$25:$M$45,1,FALSE),"NG")))</f>
        <v/>
      </c>
      <c r="T41" s="237" t="str">
        <f t="shared" si="12"/>
        <v/>
      </c>
      <c r="U41" s="189">
        <f t="shared" si="13"/>
        <v>0</v>
      </c>
      <c r="V41" s="189">
        <f t="shared" si="22"/>
        <v>0</v>
      </c>
      <c r="W41" s="189">
        <f t="shared" si="14"/>
        <v>0</v>
      </c>
      <c r="X41" s="193" t="str">
        <f t="shared" si="2"/>
        <v/>
      </c>
      <c r="Y41" s="237" t="str">
        <f t="shared" si="3"/>
        <v>氏名</v>
      </c>
      <c r="Z41" s="237" t="str">
        <f t="shared" si="15"/>
        <v>・</v>
      </c>
      <c r="AA41" s="237" t="str">
        <f t="shared" si="4"/>
        <v>年齢</v>
      </c>
      <c r="AB41" s="237" t="str">
        <f t="shared" si="16"/>
        <v>・</v>
      </c>
      <c r="AC41" s="237" t="str">
        <f t="shared" si="5"/>
        <v>学年</v>
      </c>
      <c r="AD41" s="237" t="str">
        <f t="shared" si="17"/>
        <v>・</v>
      </c>
      <c r="AE41" s="237" t="str">
        <f t="shared" si="6"/>
        <v>プログラム掲載の有無</v>
      </c>
      <c r="AF41" s="237" t="str">
        <f t="shared" si="18"/>
        <v>が未記入です。</v>
      </c>
      <c r="AG41" s="237" t="str">
        <f t="shared" si="7"/>
        <v/>
      </c>
      <c r="AH41" s="237" t="str">
        <f t="shared" si="19"/>
        <v/>
      </c>
      <c r="AI41" s="237" t="str">
        <f t="shared" si="20"/>
        <v/>
      </c>
      <c r="AJ41" s="237" t="str">
        <f t="shared" si="21"/>
        <v/>
      </c>
      <c r="AK41" s="237" t="str">
        <f t="shared" si="8"/>
        <v/>
      </c>
    </row>
    <row r="42" spans="1:37" ht="25.5" customHeight="1">
      <c r="A42" s="183"/>
      <c r="B42" s="183"/>
      <c r="C42" s="228">
        <v>18</v>
      </c>
      <c r="D42" s="231"/>
      <c r="E42" s="229"/>
      <c r="F42" s="230"/>
      <c r="G42" s="231" t="s">
        <v>25</v>
      </c>
      <c r="H42" s="232" t="str">
        <f t="shared" si="0"/>
        <v/>
      </c>
      <c r="I42" s="232"/>
      <c r="J42" s="183"/>
      <c r="K42" s="183"/>
      <c r="L42" s="189"/>
      <c r="M42" s="233" t="s">
        <v>427</v>
      </c>
      <c r="N42" s="234">
        <f t="shared" si="9"/>
        <v>0</v>
      </c>
      <c r="O42" s="235"/>
      <c r="P42" s="236" t="str">
        <f t="shared" si="10"/>
        <v/>
      </c>
      <c r="Q42" s="237" t="str">
        <f t="shared" si="11"/>
        <v/>
      </c>
      <c r="R42" s="237" t="str">
        <f t="shared" si="1"/>
        <v/>
      </c>
      <c r="S42" s="237" t="str">
        <f>IF(SUBSTITUTE(SUBSTITUTE($F42,"　","")," ","")="","",IFERROR(VLOOKUP($F42,$M$25:$M$45,1,FALSE),IFERROR(VLOOKUP(IF(AND(LEFT($F42,1)="小",NOT(SUM(COUNTIF($F42,{"*中*","*高*","*大*"})))),"小",IF(AND(LEFT($F42,1)="中",NOT(SUM(COUNTIF($F42,{"*小*","*高*","*大*"})))),"中",IF(AND(LEFT($F42,1)="高",NOT(SUM(COUNTIF($F42,{"*小*","*中*","*大*"})))),"高",IF(AND(LEFT($F42,1)="大",NOT(SUM(COUNTIF($F42,{"*小*","*中*","*高*"})))),"大","NG"))))&amp;MAX(TEXT(MID($F42,{1,2,3,4,5},{1;2;3;4;5;6;7;8;9;10;11;12;13;14;15}),"標準;;0;!0")*1),$M$25:$M$45,1,FALSE),"NG")))</f>
        <v/>
      </c>
      <c r="T42" s="237" t="str">
        <f t="shared" si="12"/>
        <v/>
      </c>
      <c r="U42" s="189">
        <f t="shared" si="13"/>
        <v>0</v>
      </c>
      <c r="V42" s="189">
        <f t="shared" si="22"/>
        <v>0</v>
      </c>
      <c r="W42" s="189">
        <f t="shared" si="14"/>
        <v>0</v>
      </c>
      <c r="X42" s="193" t="str">
        <f t="shared" si="2"/>
        <v/>
      </c>
      <c r="Y42" s="237" t="str">
        <f t="shared" si="3"/>
        <v>氏名</v>
      </c>
      <c r="Z42" s="237" t="str">
        <f t="shared" si="15"/>
        <v>・</v>
      </c>
      <c r="AA42" s="237" t="str">
        <f t="shared" si="4"/>
        <v>年齢</v>
      </c>
      <c r="AB42" s="237" t="str">
        <f t="shared" si="16"/>
        <v>・</v>
      </c>
      <c r="AC42" s="237" t="str">
        <f t="shared" si="5"/>
        <v>学年</v>
      </c>
      <c r="AD42" s="237" t="str">
        <f t="shared" si="17"/>
        <v>・</v>
      </c>
      <c r="AE42" s="237" t="str">
        <f t="shared" si="6"/>
        <v>プログラム掲載の有無</v>
      </c>
      <c r="AF42" s="237" t="str">
        <f t="shared" si="18"/>
        <v>が未記入です。</v>
      </c>
      <c r="AG42" s="237" t="str">
        <f t="shared" si="7"/>
        <v/>
      </c>
      <c r="AH42" s="237" t="str">
        <f t="shared" si="19"/>
        <v/>
      </c>
      <c r="AI42" s="237" t="str">
        <f t="shared" si="20"/>
        <v/>
      </c>
      <c r="AJ42" s="237" t="str">
        <f t="shared" si="21"/>
        <v/>
      </c>
      <c r="AK42" s="237" t="str">
        <f t="shared" si="8"/>
        <v/>
      </c>
    </row>
    <row r="43" spans="1:37" ht="25.5" customHeight="1">
      <c r="A43" s="183"/>
      <c r="B43" s="183"/>
      <c r="C43" s="228">
        <v>19</v>
      </c>
      <c r="D43" s="231"/>
      <c r="E43" s="229"/>
      <c r="F43" s="230"/>
      <c r="G43" s="231" t="s">
        <v>25</v>
      </c>
      <c r="H43" s="232" t="str">
        <f t="shared" si="0"/>
        <v/>
      </c>
      <c r="I43" s="232"/>
      <c r="J43" s="183"/>
      <c r="K43" s="183"/>
      <c r="L43" s="189"/>
      <c r="M43" s="233" t="s">
        <v>428</v>
      </c>
      <c r="N43" s="234">
        <f t="shared" si="9"/>
        <v>0</v>
      </c>
      <c r="O43" s="235"/>
      <c r="P43" s="236" t="str">
        <f t="shared" si="10"/>
        <v/>
      </c>
      <c r="Q43" s="237" t="str">
        <f t="shared" si="11"/>
        <v/>
      </c>
      <c r="R43" s="237" t="str">
        <f t="shared" si="1"/>
        <v/>
      </c>
      <c r="S43" s="237" t="str">
        <f>IF(SUBSTITUTE(SUBSTITUTE($F43,"　","")," ","")="","",IFERROR(VLOOKUP($F43,$M$25:$M$45,1,FALSE),IFERROR(VLOOKUP(IF(AND(LEFT($F43,1)="小",NOT(SUM(COUNTIF($F43,{"*中*","*高*","*大*"})))),"小",IF(AND(LEFT($F43,1)="中",NOT(SUM(COUNTIF($F43,{"*小*","*高*","*大*"})))),"中",IF(AND(LEFT($F43,1)="高",NOT(SUM(COUNTIF($F43,{"*小*","*中*","*大*"})))),"高",IF(AND(LEFT($F43,1)="大",NOT(SUM(COUNTIF($F43,{"*小*","*中*","*高*"})))),"大","NG"))))&amp;MAX(TEXT(MID($F43,{1,2,3,4,5},{1;2;3;4;5;6;7;8;9;10;11;12;13;14;15}),"標準;;0;!0")*1),$M$25:$M$45,1,FALSE),"NG")))</f>
        <v/>
      </c>
      <c r="T43" s="237" t="str">
        <f t="shared" si="12"/>
        <v/>
      </c>
      <c r="U43" s="189">
        <f t="shared" si="13"/>
        <v>0</v>
      </c>
      <c r="V43" s="189">
        <f t="shared" si="22"/>
        <v>0</v>
      </c>
      <c r="W43" s="189">
        <f t="shared" si="14"/>
        <v>0</v>
      </c>
      <c r="X43" s="193" t="str">
        <f t="shared" si="2"/>
        <v/>
      </c>
      <c r="Y43" s="237" t="str">
        <f t="shared" si="3"/>
        <v>氏名</v>
      </c>
      <c r="Z43" s="237" t="str">
        <f t="shared" si="15"/>
        <v>・</v>
      </c>
      <c r="AA43" s="237" t="str">
        <f t="shared" si="4"/>
        <v>年齢</v>
      </c>
      <c r="AB43" s="237" t="str">
        <f t="shared" si="16"/>
        <v>・</v>
      </c>
      <c r="AC43" s="237" t="str">
        <f t="shared" si="5"/>
        <v>学年</v>
      </c>
      <c r="AD43" s="237" t="str">
        <f t="shared" si="17"/>
        <v>・</v>
      </c>
      <c r="AE43" s="237" t="str">
        <f t="shared" si="6"/>
        <v>プログラム掲載の有無</v>
      </c>
      <c r="AF43" s="237" t="str">
        <f t="shared" si="18"/>
        <v>が未記入です。</v>
      </c>
      <c r="AG43" s="237" t="str">
        <f t="shared" si="7"/>
        <v/>
      </c>
      <c r="AH43" s="237" t="str">
        <f t="shared" si="19"/>
        <v/>
      </c>
      <c r="AI43" s="237" t="str">
        <f t="shared" si="20"/>
        <v/>
      </c>
      <c r="AJ43" s="237" t="str">
        <f t="shared" si="21"/>
        <v/>
      </c>
      <c r="AK43" s="237" t="str">
        <f t="shared" si="8"/>
        <v/>
      </c>
    </row>
    <row r="44" spans="1:37" ht="25.5" customHeight="1">
      <c r="A44" s="183"/>
      <c r="B44" s="183"/>
      <c r="C44" s="228">
        <v>20</v>
      </c>
      <c r="D44" s="231"/>
      <c r="E44" s="229"/>
      <c r="F44" s="230"/>
      <c r="G44" s="231" t="s">
        <v>25</v>
      </c>
      <c r="H44" s="232" t="str">
        <f t="shared" si="0"/>
        <v/>
      </c>
      <c r="I44" s="232"/>
      <c r="J44" s="183"/>
      <c r="K44" s="183"/>
      <c r="L44" s="189"/>
      <c r="M44" s="233" t="s">
        <v>429</v>
      </c>
      <c r="N44" s="234">
        <f t="shared" si="9"/>
        <v>0</v>
      </c>
      <c r="O44" s="235"/>
      <c r="P44" s="236" t="str">
        <f t="shared" si="10"/>
        <v/>
      </c>
      <c r="Q44" s="237" t="str">
        <f t="shared" si="11"/>
        <v/>
      </c>
      <c r="R44" s="237" t="str">
        <f t="shared" si="1"/>
        <v/>
      </c>
      <c r="S44" s="237" t="str">
        <f>IF(SUBSTITUTE(SUBSTITUTE($F44,"　","")," ","")="","",IFERROR(VLOOKUP($F44,$M$25:$M$45,1,FALSE),IFERROR(VLOOKUP(IF(AND(LEFT($F44,1)="小",NOT(SUM(COUNTIF($F44,{"*中*","*高*","*大*"})))),"小",IF(AND(LEFT($F44,1)="中",NOT(SUM(COUNTIF($F44,{"*小*","*高*","*大*"})))),"中",IF(AND(LEFT($F44,1)="高",NOT(SUM(COUNTIF($F44,{"*小*","*中*","*大*"})))),"高",IF(AND(LEFT($F44,1)="大",NOT(SUM(COUNTIF($F44,{"*小*","*中*","*高*"})))),"大","NG"))))&amp;MAX(TEXT(MID($F44,{1,2,3,4,5},{1;2;3;4;5;6;7;8;9;10;11;12;13;14;15}),"標準;;0;!0")*1),$M$25:$M$45,1,FALSE),"NG")))</f>
        <v/>
      </c>
      <c r="T44" s="237" t="str">
        <f t="shared" si="12"/>
        <v/>
      </c>
      <c r="U44" s="189">
        <f t="shared" si="13"/>
        <v>0</v>
      </c>
      <c r="V44" s="189">
        <f t="shared" si="22"/>
        <v>0</v>
      </c>
      <c r="W44" s="189">
        <f t="shared" si="14"/>
        <v>0</v>
      </c>
      <c r="X44" s="193" t="str">
        <f t="shared" si="2"/>
        <v/>
      </c>
      <c r="Y44" s="237" t="str">
        <f t="shared" si="3"/>
        <v>氏名</v>
      </c>
      <c r="Z44" s="237" t="str">
        <f t="shared" si="15"/>
        <v>・</v>
      </c>
      <c r="AA44" s="237" t="str">
        <f t="shared" si="4"/>
        <v>年齢</v>
      </c>
      <c r="AB44" s="237" t="str">
        <f t="shared" si="16"/>
        <v>・</v>
      </c>
      <c r="AC44" s="237" t="str">
        <f t="shared" si="5"/>
        <v>学年</v>
      </c>
      <c r="AD44" s="237" t="str">
        <f t="shared" si="17"/>
        <v>・</v>
      </c>
      <c r="AE44" s="237" t="str">
        <f t="shared" si="6"/>
        <v>プログラム掲載の有無</v>
      </c>
      <c r="AF44" s="237" t="str">
        <f t="shared" si="18"/>
        <v>が未記入です。</v>
      </c>
      <c r="AG44" s="237" t="str">
        <f t="shared" si="7"/>
        <v/>
      </c>
      <c r="AH44" s="237" t="str">
        <f t="shared" si="19"/>
        <v/>
      </c>
      <c r="AI44" s="237" t="str">
        <f t="shared" si="20"/>
        <v/>
      </c>
      <c r="AJ44" s="237" t="str">
        <f t="shared" si="21"/>
        <v/>
      </c>
      <c r="AK44" s="237" t="str">
        <f t="shared" si="8"/>
        <v/>
      </c>
    </row>
    <row r="45" spans="1:37" ht="25.5" customHeight="1">
      <c r="A45" s="183"/>
      <c r="B45" s="183"/>
      <c r="C45" s="228">
        <v>21</v>
      </c>
      <c r="D45" s="231"/>
      <c r="E45" s="229"/>
      <c r="F45" s="230"/>
      <c r="G45" s="231" t="s">
        <v>25</v>
      </c>
      <c r="H45" s="232" t="str">
        <f t="shared" si="0"/>
        <v/>
      </c>
      <c r="I45" s="232"/>
      <c r="J45" s="183"/>
      <c r="K45" s="183"/>
      <c r="L45" s="189"/>
      <c r="M45" s="233" t="s">
        <v>430</v>
      </c>
      <c r="N45" s="234">
        <f t="shared" si="9"/>
        <v>0</v>
      </c>
      <c r="O45" s="235"/>
      <c r="P45" s="236" t="str">
        <f t="shared" si="10"/>
        <v/>
      </c>
      <c r="Q45" s="237" t="str">
        <f t="shared" si="11"/>
        <v/>
      </c>
      <c r="R45" s="237" t="str">
        <f t="shared" si="1"/>
        <v/>
      </c>
      <c r="S45" s="237" t="str">
        <f>IF(SUBSTITUTE(SUBSTITUTE($F45,"　","")," ","")="","",IFERROR(VLOOKUP($F45,$M$25:$M$45,1,FALSE),IFERROR(VLOOKUP(IF(AND(LEFT($F45,1)="小",NOT(SUM(COUNTIF($F45,{"*中*","*高*","*大*"})))),"小",IF(AND(LEFT($F45,1)="中",NOT(SUM(COUNTIF($F45,{"*小*","*高*","*大*"})))),"中",IF(AND(LEFT($F45,1)="高",NOT(SUM(COUNTIF($F45,{"*小*","*中*","*大*"})))),"高",IF(AND(LEFT($F45,1)="大",NOT(SUM(COUNTIF($F45,{"*小*","*中*","*高*"})))),"大","NG"))))&amp;MAX(TEXT(MID($F45,{1,2,3,4,5},{1;2;3;4;5;6;7;8;9;10;11;12;13;14;15}),"標準;;0;!0")*1),$M$25:$M$45,1,FALSE),"NG")))</f>
        <v/>
      </c>
      <c r="T45" s="237" t="str">
        <f t="shared" si="12"/>
        <v/>
      </c>
      <c r="U45" s="189">
        <f t="shared" si="13"/>
        <v>0</v>
      </c>
      <c r="V45" s="189">
        <f t="shared" si="22"/>
        <v>0</v>
      </c>
      <c r="W45" s="189">
        <f t="shared" si="14"/>
        <v>0</v>
      </c>
      <c r="X45" s="193" t="str">
        <f t="shared" si="2"/>
        <v/>
      </c>
      <c r="Y45" s="237" t="str">
        <f t="shared" si="3"/>
        <v>氏名</v>
      </c>
      <c r="Z45" s="237" t="str">
        <f t="shared" si="15"/>
        <v>・</v>
      </c>
      <c r="AA45" s="237" t="str">
        <f t="shared" si="4"/>
        <v>年齢</v>
      </c>
      <c r="AB45" s="237" t="str">
        <f t="shared" si="16"/>
        <v>・</v>
      </c>
      <c r="AC45" s="237" t="str">
        <f t="shared" si="5"/>
        <v>学年</v>
      </c>
      <c r="AD45" s="237" t="str">
        <f t="shared" si="17"/>
        <v>・</v>
      </c>
      <c r="AE45" s="237" t="str">
        <f t="shared" si="6"/>
        <v>プログラム掲載の有無</v>
      </c>
      <c r="AF45" s="237" t="str">
        <f t="shared" si="18"/>
        <v>が未記入です。</v>
      </c>
      <c r="AG45" s="237" t="str">
        <f t="shared" si="7"/>
        <v/>
      </c>
      <c r="AH45" s="237" t="str">
        <f t="shared" si="19"/>
        <v/>
      </c>
      <c r="AI45" s="237" t="str">
        <f t="shared" si="20"/>
        <v/>
      </c>
      <c r="AJ45" s="237" t="str">
        <f t="shared" si="21"/>
        <v/>
      </c>
      <c r="AK45" s="237" t="str">
        <f t="shared" si="8"/>
        <v/>
      </c>
    </row>
    <row r="46" spans="1:37" ht="25.5" customHeight="1">
      <c r="A46" s="183"/>
      <c r="B46" s="183"/>
      <c r="C46" s="228">
        <v>22</v>
      </c>
      <c r="D46" s="231"/>
      <c r="E46" s="229"/>
      <c r="F46" s="230"/>
      <c r="G46" s="231" t="s">
        <v>25</v>
      </c>
      <c r="H46" s="232" t="str">
        <f t="shared" si="0"/>
        <v/>
      </c>
      <c r="I46" s="232"/>
      <c r="J46" s="183"/>
      <c r="K46" s="183"/>
      <c r="L46" s="189"/>
      <c r="M46" s="239" t="s">
        <v>431</v>
      </c>
      <c r="N46" s="234">
        <f>N274-SUM(N25:N45)</f>
        <v>0</v>
      </c>
      <c r="O46" s="235"/>
      <c r="P46" s="236" t="str">
        <f t="shared" si="10"/>
        <v/>
      </c>
      <c r="Q46" s="237" t="str">
        <f t="shared" si="11"/>
        <v/>
      </c>
      <c r="R46" s="237" t="str">
        <f t="shared" si="1"/>
        <v/>
      </c>
      <c r="S46" s="237" t="str">
        <f>IF(SUBSTITUTE(SUBSTITUTE($F46,"　","")," ","")="","",IFERROR(VLOOKUP($F46,$M$25:$M$45,1,FALSE),IFERROR(VLOOKUP(IF(AND(LEFT($F46,1)="小",NOT(SUM(COUNTIF($F46,{"*中*","*高*","*大*"})))),"小",IF(AND(LEFT($F46,1)="中",NOT(SUM(COUNTIF($F46,{"*小*","*高*","*大*"})))),"中",IF(AND(LEFT($F46,1)="高",NOT(SUM(COUNTIF($F46,{"*小*","*中*","*大*"})))),"高",IF(AND(LEFT($F46,1)="大",NOT(SUM(COUNTIF($F46,{"*小*","*中*","*高*"})))),"大","NG"))))&amp;MAX(TEXT(MID($F46,{1,2,3,4,5},{1;2;3;4;5;6;7;8;9;10;11;12;13;14;15}),"標準;;0;!0")*1),$M$25:$M$45,1,FALSE),"NG")))</f>
        <v/>
      </c>
      <c r="T46" s="237" t="str">
        <f t="shared" si="12"/>
        <v/>
      </c>
      <c r="U46" s="189">
        <f t="shared" si="13"/>
        <v>0</v>
      </c>
      <c r="V46" s="189">
        <f t="shared" si="22"/>
        <v>0</v>
      </c>
      <c r="W46" s="189">
        <f t="shared" si="14"/>
        <v>0</v>
      </c>
      <c r="X46" s="193" t="str">
        <f t="shared" si="2"/>
        <v/>
      </c>
      <c r="Y46" s="237" t="str">
        <f t="shared" si="3"/>
        <v>氏名</v>
      </c>
      <c r="Z46" s="237" t="str">
        <f t="shared" si="15"/>
        <v>・</v>
      </c>
      <c r="AA46" s="237" t="str">
        <f t="shared" si="4"/>
        <v>年齢</v>
      </c>
      <c r="AB46" s="237" t="str">
        <f t="shared" si="16"/>
        <v>・</v>
      </c>
      <c r="AC46" s="237" t="str">
        <f t="shared" si="5"/>
        <v>学年</v>
      </c>
      <c r="AD46" s="237" t="str">
        <f t="shared" si="17"/>
        <v>・</v>
      </c>
      <c r="AE46" s="237" t="str">
        <f t="shared" si="6"/>
        <v>プログラム掲載の有無</v>
      </c>
      <c r="AF46" s="237" t="str">
        <f t="shared" si="18"/>
        <v>が未記入です。</v>
      </c>
      <c r="AG46" s="237" t="str">
        <f t="shared" si="7"/>
        <v/>
      </c>
      <c r="AH46" s="237" t="str">
        <f t="shared" si="19"/>
        <v/>
      </c>
      <c r="AI46" s="237" t="str">
        <f t="shared" si="20"/>
        <v/>
      </c>
      <c r="AJ46" s="237" t="str">
        <f t="shared" si="21"/>
        <v/>
      </c>
      <c r="AK46" s="237" t="str">
        <f t="shared" si="8"/>
        <v/>
      </c>
    </row>
    <row r="47" spans="1:37" ht="25.5" customHeight="1">
      <c r="A47" s="183"/>
      <c r="B47" s="183"/>
      <c r="C47" s="228">
        <v>23</v>
      </c>
      <c r="D47" s="231"/>
      <c r="E47" s="229"/>
      <c r="F47" s="230"/>
      <c r="G47" s="231" t="s">
        <v>25</v>
      </c>
      <c r="H47" s="232" t="str">
        <f t="shared" si="0"/>
        <v/>
      </c>
      <c r="I47" s="232"/>
      <c r="J47" s="183"/>
      <c r="K47" s="183"/>
      <c r="L47" s="189"/>
      <c r="M47" s="189"/>
      <c r="N47" s="189"/>
      <c r="O47" s="189"/>
      <c r="P47" s="236" t="str">
        <f t="shared" si="10"/>
        <v/>
      </c>
      <c r="Q47" s="237" t="str">
        <f t="shared" si="11"/>
        <v/>
      </c>
      <c r="R47" s="237" t="str">
        <f t="shared" si="1"/>
        <v/>
      </c>
      <c r="S47" s="237" t="str">
        <f>IF(SUBSTITUTE(SUBSTITUTE($F47,"　","")," ","")="","",IFERROR(VLOOKUP($F47,$M$25:$M$45,1,FALSE),IFERROR(VLOOKUP(IF(AND(LEFT($F47,1)="小",NOT(SUM(COUNTIF($F47,{"*中*","*高*","*大*"})))),"小",IF(AND(LEFT($F47,1)="中",NOT(SUM(COUNTIF($F47,{"*小*","*高*","*大*"})))),"中",IF(AND(LEFT($F47,1)="高",NOT(SUM(COUNTIF($F47,{"*小*","*中*","*大*"})))),"高",IF(AND(LEFT($F47,1)="大",NOT(SUM(COUNTIF($F47,{"*小*","*中*","*高*"})))),"大","NG"))))&amp;MAX(TEXT(MID($F47,{1,2,3,4,5},{1;2;3;4;5;6;7;8;9;10;11;12;13;14;15}),"標準;;0;!0")*1),$M$25:$M$45,1,FALSE),"NG")))</f>
        <v/>
      </c>
      <c r="T47" s="237" t="str">
        <f t="shared" si="12"/>
        <v/>
      </c>
      <c r="U47" s="189">
        <f t="shared" si="13"/>
        <v>0</v>
      </c>
      <c r="V47" s="189">
        <f t="shared" si="22"/>
        <v>0</v>
      </c>
      <c r="W47" s="189">
        <f t="shared" si="14"/>
        <v>0</v>
      </c>
      <c r="X47" s="193" t="str">
        <f t="shared" si="2"/>
        <v/>
      </c>
      <c r="Y47" s="237" t="str">
        <f t="shared" si="3"/>
        <v>氏名</v>
      </c>
      <c r="Z47" s="237" t="str">
        <f t="shared" si="15"/>
        <v>・</v>
      </c>
      <c r="AA47" s="237" t="str">
        <f t="shared" si="4"/>
        <v>年齢</v>
      </c>
      <c r="AB47" s="237" t="str">
        <f t="shared" si="16"/>
        <v>・</v>
      </c>
      <c r="AC47" s="237" t="str">
        <f t="shared" si="5"/>
        <v>学年</v>
      </c>
      <c r="AD47" s="237" t="str">
        <f t="shared" si="17"/>
        <v>・</v>
      </c>
      <c r="AE47" s="237" t="str">
        <f t="shared" si="6"/>
        <v>プログラム掲載の有無</v>
      </c>
      <c r="AF47" s="237" t="str">
        <f t="shared" si="18"/>
        <v>が未記入です。</v>
      </c>
      <c r="AG47" s="237" t="str">
        <f t="shared" si="7"/>
        <v/>
      </c>
      <c r="AH47" s="237" t="str">
        <f t="shared" si="19"/>
        <v/>
      </c>
      <c r="AI47" s="237" t="str">
        <f t="shared" si="20"/>
        <v/>
      </c>
      <c r="AJ47" s="237" t="str">
        <f t="shared" si="21"/>
        <v/>
      </c>
      <c r="AK47" s="237" t="str">
        <f t="shared" si="8"/>
        <v/>
      </c>
    </row>
    <row r="48" spans="1:37" ht="25.5" customHeight="1">
      <c r="A48" s="183"/>
      <c r="B48" s="183"/>
      <c r="C48" s="228">
        <v>24</v>
      </c>
      <c r="D48" s="231"/>
      <c r="E48" s="229"/>
      <c r="F48" s="230"/>
      <c r="G48" s="231" t="s">
        <v>25</v>
      </c>
      <c r="H48" s="232" t="str">
        <f t="shared" si="0"/>
        <v/>
      </c>
      <c r="I48" s="232"/>
      <c r="J48" s="183"/>
      <c r="K48" s="183"/>
      <c r="L48" s="189"/>
      <c r="M48" s="240" t="s">
        <v>432</v>
      </c>
      <c r="N48" s="240"/>
      <c r="O48" s="241"/>
      <c r="P48" s="236" t="str">
        <f t="shared" si="10"/>
        <v/>
      </c>
      <c r="Q48" s="237" t="str">
        <f t="shared" si="11"/>
        <v/>
      </c>
      <c r="R48" s="237" t="str">
        <f t="shared" si="1"/>
        <v/>
      </c>
      <c r="S48" s="237" t="str">
        <f>IF(SUBSTITUTE(SUBSTITUTE($F48,"　","")," ","")="","",IFERROR(VLOOKUP($F48,$M$25:$M$45,1,FALSE),IFERROR(VLOOKUP(IF(AND(LEFT($F48,1)="小",NOT(SUM(COUNTIF($F48,{"*中*","*高*","*大*"})))),"小",IF(AND(LEFT($F48,1)="中",NOT(SUM(COUNTIF($F48,{"*小*","*高*","*大*"})))),"中",IF(AND(LEFT($F48,1)="高",NOT(SUM(COUNTIF($F48,{"*小*","*中*","*大*"})))),"高",IF(AND(LEFT($F48,1)="大",NOT(SUM(COUNTIF($F48,{"*小*","*中*","*高*"})))),"大","NG"))))&amp;MAX(TEXT(MID($F48,{1,2,3,4,5},{1;2;3;4;5;6;7;8;9;10;11;12;13;14;15}),"標準;;0;!0")*1),$M$25:$M$45,1,FALSE),"NG")))</f>
        <v/>
      </c>
      <c r="T48" s="237" t="str">
        <f t="shared" si="12"/>
        <v/>
      </c>
      <c r="U48" s="189">
        <f t="shared" si="13"/>
        <v>0</v>
      </c>
      <c r="V48" s="189">
        <f t="shared" si="22"/>
        <v>0</v>
      </c>
      <c r="W48" s="189">
        <f t="shared" si="14"/>
        <v>0</v>
      </c>
      <c r="X48" s="193" t="str">
        <f t="shared" si="2"/>
        <v/>
      </c>
      <c r="Y48" s="237" t="str">
        <f t="shared" si="3"/>
        <v>氏名</v>
      </c>
      <c r="Z48" s="237" t="str">
        <f t="shared" si="15"/>
        <v>・</v>
      </c>
      <c r="AA48" s="237" t="str">
        <f t="shared" si="4"/>
        <v>年齢</v>
      </c>
      <c r="AB48" s="237" t="str">
        <f t="shared" si="16"/>
        <v>・</v>
      </c>
      <c r="AC48" s="237" t="str">
        <f t="shared" si="5"/>
        <v>学年</v>
      </c>
      <c r="AD48" s="237" t="str">
        <f t="shared" si="17"/>
        <v>・</v>
      </c>
      <c r="AE48" s="237" t="str">
        <f t="shared" si="6"/>
        <v>プログラム掲載の有無</v>
      </c>
      <c r="AF48" s="237" t="str">
        <f t="shared" si="18"/>
        <v>が未記入です。</v>
      </c>
      <c r="AG48" s="237" t="str">
        <f t="shared" si="7"/>
        <v/>
      </c>
      <c r="AH48" s="237" t="str">
        <f t="shared" si="19"/>
        <v/>
      </c>
      <c r="AI48" s="237" t="str">
        <f t="shared" si="20"/>
        <v/>
      </c>
      <c r="AJ48" s="237" t="str">
        <f t="shared" si="21"/>
        <v/>
      </c>
      <c r="AK48" s="237" t="str">
        <f t="shared" si="8"/>
        <v/>
      </c>
    </row>
    <row r="49" spans="1:37" ht="25.5" customHeight="1">
      <c r="A49" s="183"/>
      <c r="B49" s="183"/>
      <c r="C49" s="228">
        <v>25</v>
      </c>
      <c r="D49" s="231"/>
      <c r="E49" s="229"/>
      <c r="F49" s="230"/>
      <c r="G49" s="231" t="s">
        <v>25</v>
      </c>
      <c r="H49" s="232" t="str">
        <f t="shared" si="0"/>
        <v/>
      </c>
      <c r="I49" s="232"/>
      <c r="J49" s="183"/>
      <c r="K49" s="183"/>
      <c r="L49" s="189"/>
      <c r="M49" s="242" t="s">
        <v>433</v>
      </c>
      <c r="N49" s="242">
        <f>COUNTIFS($S$25:$S$274,$M$45,$E$25:$E$274,"&lt;=6")</f>
        <v>0</v>
      </c>
      <c r="O49" s="241"/>
      <c r="P49" s="236" t="str">
        <f t="shared" si="10"/>
        <v/>
      </c>
      <c r="Q49" s="237" t="str">
        <f t="shared" si="11"/>
        <v/>
      </c>
      <c r="R49" s="237" t="str">
        <f t="shared" si="1"/>
        <v/>
      </c>
      <c r="S49" s="237" t="str">
        <f>IF(SUBSTITUTE(SUBSTITUTE($F49,"　","")," ","")="","",IFERROR(VLOOKUP($F49,$M$25:$M$45,1,FALSE),IFERROR(VLOOKUP(IF(AND(LEFT($F49,1)="小",NOT(SUM(COUNTIF($F49,{"*中*","*高*","*大*"})))),"小",IF(AND(LEFT($F49,1)="中",NOT(SUM(COUNTIF($F49,{"*小*","*高*","*大*"})))),"中",IF(AND(LEFT($F49,1)="高",NOT(SUM(COUNTIF($F49,{"*小*","*中*","*大*"})))),"高",IF(AND(LEFT($F49,1)="大",NOT(SUM(COUNTIF($F49,{"*小*","*中*","*高*"})))),"大","NG"))))&amp;MAX(TEXT(MID($F49,{1,2,3,4,5},{1;2;3;4;5;6;7;8;9;10;11;12;13;14;15}),"標準;;0;!0")*1),$M$25:$M$45,1,FALSE),"NG")))</f>
        <v/>
      </c>
      <c r="T49" s="237" t="str">
        <f t="shared" si="12"/>
        <v/>
      </c>
      <c r="U49" s="189">
        <f t="shared" si="13"/>
        <v>0</v>
      </c>
      <c r="V49" s="189">
        <f t="shared" si="22"/>
        <v>0</v>
      </c>
      <c r="W49" s="189">
        <f t="shared" si="14"/>
        <v>0</v>
      </c>
      <c r="X49" s="193" t="str">
        <f t="shared" si="2"/>
        <v/>
      </c>
      <c r="Y49" s="237" t="str">
        <f t="shared" si="3"/>
        <v>氏名</v>
      </c>
      <c r="Z49" s="237" t="str">
        <f t="shared" si="15"/>
        <v>・</v>
      </c>
      <c r="AA49" s="237" t="str">
        <f t="shared" si="4"/>
        <v>年齢</v>
      </c>
      <c r="AB49" s="237" t="str">
        <f t="shared" si="16"/>
        <v>・</v>
      </c>
      <c r="AC49" s="237" t="str">
        <f t="shared" si="5"/>
        <v>学年</v>
      </c>
      <c r="AD49" s="237" t="str">
        <f t="shared" si="17"/>
        <v>・</v>
      </c>
      <c r="AE49" s="237" t="str">
        <f t="shared" si="6"/>
        <v>プログラム掲載の有無</v>
      </c>
      <c r="AF49" s="237" t="str">
        <f t="shared" si="18"/>
        <v>が未記入です。</v>
      </c>
      <c r="AG49" s="237" t="str">
        <f t="shared" si="7"/>
        <v/>
      </c>
      <c r="AH49" s="237" t="str">
        <f t="shared" si="19"/>
        <v/>
      </c>
      <c r="AI49" s="237" t="str">
        <f t="shared" si="20"/>
        <v/>
      </c>
      <c r="AJ49" s="237" t="str">
        <f t="shared" si="21"/>
        <v/>
      </c>
      <c r="AK49" s="237" t="str">
        <f t="shared" si="8"/>
        <v/>
      </c>
    </row>
    <row r="50" spans="1:37" ht="25.5" customHeight="1">
      <c r="A50" s="183"/>
      <c r="B50" s="183"/>
      <c r="C50" s="228">
        <v>26</v>
      </c>
      <c r="D50" s="231"/>
      <c r="E50" s="229"/>
      <c r="F50" s="230"/>
      <c r="G50" s="231" t="s">
        <v>25</v>
      </c>
      <c r="H50" s="232" t="str">
        <f t="shared" si="0"/>
        <v/>
      </c>
      <c r="I50" s="232"/>
      <c r="J50" s="183"/>
      <c r="K50" s="183"/>
      <c r="L50" s="189"/>
      <c r="M50" s="242" t="s">
        <v>434</v>
      </c>
      <c r="N50" s="242">
        <f>COUNTIFS($S$25:$S$274,$M$45,$E$25:$E$274,"&gt;=7")</f>
        <v>0</v>
      </c>
      <c r="O50" s="241"/>
      <c r="P50" s="236" t="str">
        <f t="shared" si="10"/>
        <v/>
      </c>
      <c r="Q50" s="237" t="str">
        <f t="shared" si="11"/>
        <v/>
      </c>
      <c r="R50" s="237" t="str">
        <f t="shared" si="1"/>
        <v/>
      </c>
      <c r="S50" s="237" t="str">
        <f>IF(SUBSTITUTE(SUBSTITUTE($F50,"　","")," ","")="","",IFERROR(VLOOKUP($F50,$M$25:$M$45,1,FALSE),IFERROR(VLOOKUP(IF(AND(LEFT($F50,1)="小",NOT(SUM(COUNTIF($F50,{"*中*","*高*","*大*"})))),"小",IF(AND(LEFT($F50,1)="中",NOT(SUM(COUNTIF($F50,{"*小*","*高*","*大*"})))),"中",IF(AND(LEFT($F50,1)="高",NOT(SUM(COUNTIF($F50,{"*小*","*中*","*大*"})))),"高",IF(AND(LEFT($F50,1)="大",NOT(SUM(COUNTIF($F50,{"*小*","*中*","*高*"})))),"大","NG"))))&amp;MAX(TEXT(MID($F50,{1,2,3,4,5},{1;2;3;4;5;6;7;8;9;10;11;12;13;14;15}),"標準;;0;!0")*1),$M$25:$M$45,1,FALSE),"NG")))</f>
        <v/>
      </c>
      <c r="T50" s="237" t="str">
        <f t="shared" si="12"/>
        <v/>
      </c>
      <c r="U50" s="189">
        <f t="shared" si="13"/>
        <v>0</v>
      </c>
      <c r="V50" s="189">
        <f t="shared" si="22"/>
        <v>0</v>
      </c>
      <c r="W50" s="189">
        <f t="shared" si="14"/>
        <v>0</v>
      </c>
      <c r="X50" s="193" t="str">
        <f t="shared" si="2"/>
        <v/>
      </c>
      <c r="Y50" s="237" t="str">
        <f t="shared" si="3"/>
        <v>氏名</v>
      </c>
      <c r="Z50" s="237" t="str">
        <f t="shared" si="15"/>
        <v>・</v>
      </c>
      <c r="AA50" s="237" t="str">
        <f t="shared" si="4"/>
        <v>年齢</v>
      </c>
      <c r="AB50" s="237" t="str">
        <f t="shared" si="16"/>
        <v>・</v>
      </c>
      <c r="AC50" s="237" t="str">
        <f t="shared" si="5"/>
        <v>学年</v>
      </c>
      <c r="AD50" s="237" t="str">
        <f t="shared" si="17"/>
        <v>・</v>
      </c>
      <c r="AE50" s="237" t="str">
        <f t="shared" si="6"/>
        <v>プログラム掲載の有無</v>
      </c>
      <c r="AF50" s="237" t="str">
        <f t="shared" si="18"/>
        <v>が未記入です。</v>
      </c>
      <c r="AG50" s="237" t="str">
        <f t="shared" si="7"/>
        <v/>
      </c>
      <c r="AH50" s="237" t="str">
        <f t="shared" si="19"/>
        <v/>
      </c>
      <c r="AI50" s="237" t="str">
        <f t="shared" si="20"/>
        <v/>
      </c>
      <c r="AJ50" s="237" t="str">
        <f t="shared" si="21"/>
        <v/>
      </c>
      <c r="AK50" s="237" t="str">
        <f t="shared" si="8"/>
        <v/>
      </c>
    </row>
    <row r="51" spans="1:37" ht="25.5" customHeight="1">
      <c r="A51" s="183"/>
      <c r="B51" s="183"/>
      <c r="C51" s="228">
        <v>27</v>
      </c>
      <c r="D51" s="231"/>
      <c r="E51" s="229"/>
      <c r="F51" s="230"/>
      <c r="G51" s="231" t="s">
        <v>25</v>
      </c>
      <c r="H51" s="232" t="str">
        <f t="shared" si="0"/>
        <v/>
      </c>
      <c r="I51" s="232"/>
      <c r="J51" s="183"/>
      <c r="K51" s="183"/>
      <c r="L51" s="189"/>
      <c r="O51" s="243"/>
      <c r="P51" s="236" t="str">
        <f t="shared" si="10"/>
        <v/>
      </c>
      <c r="Q51" s="237" t="str">
        <f t="shared" si="11"/>
        <v/>
      </c>
      <c r="R51" s="237" t="str">
        <f t="shared" si="1"/>
        <v/>
      </c>
      <c r="S51" s="237" t="str">
        <f>IF(SUBSTITUTE(SUBSTITUTE($F51,"　","")," ","")="","",IFERROR(VLOOKUP($F51,$M$25:$M$45,1,FALSE),IFERROR(VLOOKUP(IF(AND(LEFT($F51,1)="小",NOT(SUM(COUNTIF($F51,{"*中*","*高*","*大*"})))),"小",IF(AND(LEFT($F51,1)="中",NOT(SUM(COUNTIF($F51,{"*小*","*高*","*大*"})))),"中",IF(AND(LEFT($F51,1)="高",NOT(SUM(COUNTIF($F51,{"*小*","*中*","*大*"})))),"高",IF(AND(LEFT($F51,1)="大",NOT(SUM(COUNTIF($F51,{"*小*","*中*","*高*"})))),"大","NG"))))&amp;MAX(TEXT(MID($F51,{1,2,3,4,5},{1;2;3;4;5;6;7;8;9;10;11;12;13;14;15}),"標準;;0;!0")*1),$M$25:$M$45,1,FALSE),"NG")))</f>
        <v/>
      </c>
      <c r="T51" s="237" t="str">
        <f t="shared" si="12"/>
        <v/>
      </c>
      <c r="U51" s="189">
        <f t="shared" si="13"/>
        <v>0</v>
      </c>
      <c r="V51" s="189">
        <f t="shared" si="22"/>
        <v>0</v>
      </c>
      <c r="W51" s="189">
        <f t="shared" si="14"/>
        <v>0</v>
      </c>
      <c r="X51" s="193" t="str">
        <f t="shared" si="2"/>
        <v/>
      </c>
      <c r="Y51" s="237" t="str">
        <f t="shared" si="3"/>
        <v>氏名</v>
      </c>
      <c r="Z51" s="237" t="str">
        <f t="shared" si="15"/>
        <v>・</v>
      </c>
      <c r="AA51" s="237" t="str">
        <f t="shared" si="4"/>
        <v>年齢</v>
      </c>
      <c r="AB51" s="237" t="str">
        <f t="shared" si="16"/>
        <v>・</v>
      </c>
      <c r="AC51" s="237" t="str">
        <f t="shared" si="5"/>
        <v>学年</v>
      </c>
      <c r="AD51" s="237" t="str">
        <f t="shared" si="17"/>
        <v>・</v>
      </c>
      <c r="AE51" s="237" t="str">
        <f t="shared" si="6"/>
        <v>プログラム掲載の有無</v>
      </c>
      <c r="AF51" s="237" t="str">
        <f t="shared" si="18"/>
        <v>が未記入です。</v>
      </c>
      <c r="AG51" s="237" t="str">
        <f t="shared" si="7"/>
        <v/>
      </c>
      <c r="AH51" s="237" t="str">
        <f t="shared" si="19"/>
        <v/>
      </c>
      <c r="AI51" s="237" t="str">
        <f t="shared" si="20"/>
        <v/>
      </c>
      <c r="AJ51" s="237" t="str">
        <f t="shared" si="21"/>
        <v/>
      </c>
      <c r="AK51" s="237" t="str">
        <f t="shared" si="8"/>
        <v/>
      </c>
    </row>
    <row r="52" spans="1:37" ht="25.5" customHeight="1">
      <c r="A52" s="183"/>
      <c r="B52" s="183"/>
      <c r="C52" s="228">
        <v>28</v>
      </c>
      <c r="D52" s="231"/>
      <c r="E52" s="229"/>
      <c r="F52" s="230"/>
      <c r="G52" s="231" t="s">
        <v>25</v>
      </c>
      <c r="H52" s="232" t="str">
        <f t="shared" si="0"/>
        <v/>
      </c>
      <c r="I52" s="232"/>
      <c r="J52" s="183"/>
      <c r="K52" s="183"/>
      <c r="L52" s="189"/>
      <c r="M52" s="195"/>
      <c r="N52" s="195" t="s">
        <v>435</v>
      </c>
      <c r="O52" s="244"/>
      <c r="P52" s="236" t="str">
        <f t="shared" si="10"/>
        <v/>
      </c>
      <c r="Q52" s="237" t="str">
        <f t="shared" si="11"/>
        <v/>
      </c>
      <c r="R52" s="237" t="str">
        <f t="shared" si="1"/>
        <v/>
      </c>
      <c r="S52" s="237" t="str">
        <f>IF(SUBSTITUTE(SUBSTITUTE($F52,"　","")," ","")="","",IFERROR(VLOOKUP($F52,$M$25:$M$45,1,FALSE),IFERROR(VLOOKUP(IF(AND(LEFT($F52,1)="小",NOT(SUM(COUNTIF($F52,{"*中*","*高*","*大*"})))),"小",IF(AND(LEFT($F52,1)="中",NOT(SUM(COUNTIF($F52,{"*小*","*高*","*大*"})))),"中",IF(AND(LEFT($F52,1)="高",NOT(SUM(COUNTIF($F52,{"*小*","*中*","*大*"})))),"高",IF(AND(LEFT($F52,1)="大",NOT(SUM(COUNTIF($F52,{"*小*","*中*","*高*"})))),"大","NG"))))&amp;MAX(TEXT(MID($F52,{1,2,3,4,5},{1;2;3;4;5;6;7;8;9;10;11;12;13;14;15}),"標準;;0;!0")*1),$M$25:$M$45,1,FALSE),"NG")))</f>
        <v/>
      </c>
      <c r="T52" s="237" t="str">
        <f t="shared" si="12"/>
        <v/>
      </c>
      <c r="U52" s="189">
        <f t="shared" si="13"/>
        <v>0</v>
      </c>
      <c r="V52" s="189">
        <f t="shared" si="22"/>
        <v>0</v>
      </c>
      <c r="W52" s="189">
        <f t="shared" si="14"/>
        <v>0</v>
      </c>
      <c r="X52" s="193" t="str">
        <f t="shared" si="2"/>
        <v/>
      </c>
      <c r="Y52" s="237" t="str">
        <f t="shared" si="3"/>
        <v>氏名</v>
      </c>
      <c r="Z52" s="237" t="str">
        <f t="shared" si="15"/>
        <v>・</v>
      </c>
      <c r="AA52" s="237" t="str">
        <f t="shared" si="4"/>
        <v>年齢</v>
      </c>
      <c r="AB52" s="237" t="str">
        <f t="shared" si="16"/>
        <v>・</v>
      </c>
      <c r="AC52" s="237" t="str">
        <f t="shared" si="5"/>
        <v>学年</v>
      </c>
      <c r="AD52" s="237" t="str">
        <f t="shared" si="17"/>
        <v>・</v>
      </c>
      <c r="AE52" s="237" t="str">
        <f t="shared" si="6"/>
        <v>プログラム掲載の有無</v>
      </c>
      <c r="AF52" s="237" t="str">
        <f t="shared" si="18"/>
        <v>が未記入です。</v>
      </c>
      <c r="AG52" s="237" t="str">
        <f t="shared" si="7"/>
        <v/>
      </c>
      <c r="AH52" s="237" t="str">
        <f t="shared" si="19"/>
        <v/>
      </c>
      <c r="AI52" s="237" t="str">
        <f t="shared" si="20"/>
        <v/>
      </c>
      <c r="AJ52" s="237" t="str">
        <f t="shared" si="21"/>
        <v/>
      </c>
      <c r="AK52" s="237" t="str">
        <f t="shared" si="8"/>
        <v/>
      </c>
    </row>
    <row r="53" spans="1:37" ht="25.5" customHeight="1">
      <c r="A53" s="183"/>
      <c r="B53" s="183"/>
      <c r="C53" s="228">
        <v>29</v>
      </c>
      <c r="D53" s="231"/>
      <c r="E53" s="229"/>
      <c r="F53" s="230"/>
      <c r="G53" s="231" t="s">
        <v>25</v>
      </c>
      <c r="H53" s="232" t="str">
        <f t="shared" si="0"/>
        <v/>
      </c>
      <c r="I53" s="232"/>
      <c r="J53" s="183"/>
      <c r="K53" s="183"/>
      <c r="L53" s="189"/>
      <c r="M53" s="234" t="s">
        <v>452</v>
      </c>
      <c r="N53" s="234">
        <f>N25</f>
        <v>0</v>
      </c>
      <c r="O53" s="235"/>
      <c r="P53" s="236" t="str">
        <f t="shared" si="10"/>
        <v/>
      </c>
      <c r="Q53" s="237" t="str">
        <f t="shared" si="11"/>
        <v/>
      </c>
      <c r="R53" s="237" t="str">
        <f t="shared" si="1"/>
        <v/>
      </c>
      <c r="S53" s="237" t="str">
        <f>IF(SUBSTITUTE(SUBSTITUTE($F53,"　","")," ","")="","",IFERROR(VLOOKUP($F53,$M$25:$M$45,1,FALSE),IFERROR(VLOOKUP(IF(AND(LEFT($F53,1)="小",NOT(SUM(COUNTIF($F53,{"*中*","*高*","*大*"})))),"小",IF(AND(LEFT($F53,1)="中",NOT(SUM(COUNTIF($F53,{"*小*","*高*","*大*"})))),"中",IF(AND(LEFT($F53,1)="高",NOT(SUM(COUNTIF($F53,{"*小*","*中*","*大*"})))),"高",IF(AND(LEFT($F53,1)="大",NOT(SUM(COUNTIF($F53,{"*小*","*中*","*高*"})))),"大","NG"))))&amp;MAX(TEXT(MID($F53,{1,2,3,4,5},{1;2;3;4;5;6;7;8;9;10;11;12;13;14;15}),"標準;;0;!0")*1),$M$25:$M$45,1,FALSE),"NG")))</f>
        <v/>
      </c>
      <c r="T53" s="237" t="str">
        <f t="shared" si="12"/>
        <v/>
      </c>
      <c r="U53" s="189">
        <f t="shared" si="13"/>
        <v>0</v>
      </c>
      <c r="V53" s="189">
        <f t="shared" si="22"/>
        <v>0</v>
      </c>
      <c r="W53" s="189">
        <f t="shared" si="14"/>
        <v>0</v>
      </c>
      <c r="X53" s="193" t="str">
        <f t="shared" si="2"/>
        <v/>
      </c>
      <c r="Y53" s="237" t="str">
        <f t="shared" si="3"/>
        <v>氏名</v>
      </c>
      <c r="Z53" s="237" t="str">
        <f t="shared" si="15"/>
        <v>・</v>
      </c>
      <c r="AA53" s="237" t="str">
        <f t="shared" si="4"/>
        <v>年齢</v>
      </c>
      <c r="AB53" s="237" t="str">
        <f t="shared" si="16"/>
        <v>・</v>
      </c>
      <c r="AC53" s="237" t="str">
        <f t="shared" si="5"/>
        <v>学年</v>
      </c>
      <c r="AD53" s="237" t="str">
        <f t="shared" si="17"/>
        <v>・</v>
      </c>
      <c r="AE53" s="237" t="str">
        <f t="shared" si="6"/>
        <v>プログラム掲載の有無</v>
      </c>
      <c r="AF53" s="237" t="str">
        <f t="shared" si="18"/>
        <v>が未記入です。</v>
      </c>
      <c r="AG53" s="237" t="str">
        <f t="shared" si="7"/>
        <v/>
      </c>
      <c r="AH53" s="237" t="str">
        <f t="shared" si="19"/>
        <v/>
      </c>
      <c r="AI53" s="237" t="str">
        <f t="shared" si="20"/>
        <v/>
      </c>
      <c r="AJ53" s="237" t="str">
        <f t="shared" si="21"/>
        <v/>
      </c>
      <c r="AK53" s="237" t="str">
        <f t="shared" si="8"/>
        <v/>
      </c>
    </row>
    <row r="54" spans="1:37" ht="25.5" customHeight="1">
      <c r="A54" s="183"/>
      <c r="B54" s="183"/>
      <c r="C54" s="228">
        <v>30</v>
      </c>
      <c r="D54" s="231"/>
      <c r="E54" s="229"/>
      <c r="F54" s="230"/>
      <c r="G54" s="231" t="s">
        <v>25</v>
      </c>
      <c r="H54" s="232" t="str">
        <f t="shared" si="0"/>
        <v/>
      </c>
      <c r="I54" s="232"/>
      <c r="J54" s="183"/>
      <c r="K54" s="183"/>
      <c r="L54" s="189"/>
      <c r="M54" s="234" t="s">
        <v>436</v>
      </c>
      <c r="N54" s="234">
        <f>SUM(N26:N28)+N49</f>
        <v>0</v>
      </c>
      <c r="O54" s="235"/>
      <c r="P54" s="236" t="str">
        <f t="shared" si="10"/>
        <v/>
      </c>
      <c r="Q54" s="237" t="str">
        <f t="shared" si="11"/>
        <v/>
      </c>
      <c r="R54" s="237" t="str">
        <f t="shared" si="1"/>
        <v/>
      </c>
      <c r="S54" s="237" t="str">
        <f>IF(SUBSTITUTE(SUBSTITUTE($F54,"　","")," ","")="","",IFERROR(VLOOKUP($F54,$M$25:$M$45,1,FALSE),IFERROR(VLOOKUP(IF(AND(LEFT($F54,1)="小",NOT(SUM(COUNTIF($F54,{"*中*","*高*","*大*"})))),"小",IF(AND(LEFT($F54,1)="中",NOT(SUM(COUNTIF($F54,{"*小*","*高*","*大*"})))),"中",IF(AND(LEFT($F54,1)="高",NOT(SUM(COUNTIF($F54,{"*小*","*中*","*大*"})))),"高",IF(AND(LEFT($F54,1)="大",NOT(SUM(COUNTIF($F54,{"*小*","*中*","*高*"})))),"大","NG"))))&amp;MAX(TEXT(MID($F54,{1,2,3,4,5},{1;2;3;4;5;6;7;8;9;10;11;12;13;14;15}),"標準;;0;!0")*1),$M$25:$M$45,1,FALSE),"NG")))</f>
        <v/>
      </c>
      <c r="T54" s="237" t="str">
        <f t="shared" si="12"/>
        <v/>
      </c>
      <c r="U54" s="189">
        <f t="shared" si="13"/>
        <v>0</v>
      </c>
      <c r="V54" s="189">
        <f t="shared" si="22"/>
        <v>0</v>
      </c>
      <c r="W54" s="189">
        <f t="shared" si="14"/>
        <v>0</v>
      </c>
      <c r="X54" s="193" t="str">
        <f t="shared" si="2"/>
        <v/>
      </c>
      <c r="Y54" s="237" t="str">
        <f t="shared" si="3"/>
        <v>氏名</v>
      </c>
      <c r="Z54" s="237" t="str">
        <f t="shared" si="15"/>
        <v>・</v>
      </c>
      <c r="AA54" s="237" t="str">
        <f t="shared" si="4"/>
        <v>年齢</v>
      </c>
      <c r="AB54" s="237" t="str">
        <f t="shared" si="16"/>
        <v>・</v>
      </c>
      <c r="AC54" s="237" t="str">
        <f t="shared" si="5"/>
        <v>学年</v>
      </c>
      <c r="AD54" s="237" t="str">
        <f t="shared" si="17"/>
        <v>・</v>
      </c>
      <c r="AE54" s="237" t="str">
        <f t="shared" si="6"/>
        <v>プログラム掲載の有無</v>
      </c>
      <c r="AF54" s="237" t="str">
        <f t="shared" si="18"/>
        <v>が未記入です。</v>
      </c>
      <c r="AG54" s="237" t="str">
        <f t="shared" si="7"/>
        <v/>
      </c>
      <c r="AH54" s="237" t="str">
        <f t="shared" si="19"/>
        <v/>
      </c>
      <c r="AI54" s="237" t="str">
        <f t="shared" si="20"/>
        <v/>
      </c>
      <c r="AJ54" s="237" t="str">
        <f t="shared" si="21"/>
        <v/>
      </c>
      <c r="AK54" s="237" t="str">
        <f t="shared" si="8"/>
        <v/>
      </c>
    </row>
    <row r="55" spans="1:37" ht="25.5" customHeight="1">
      <c r="A55" s="183"/>
      <c r="B55" s="183"/>
      <c r="C55" s="228">
        <v>31</v>
      </c>
      <c r="D55" s="231"/>
      <c r="E55" s="229"/>
      <c r="F55" s="230"/>
      <c r="G55" s="231" t="s">
        <v>25</v>
      </c>
      <c r="H55" s="232" t="str">
        <f t="shared" si="0"/>
        <v/>
      </c>
      <c r="I55" s="232"/>
      <c r="J55" s="183"/>
      <c r="K55" s="183"/>
      <c r="L55" s="189"/>
      <c r="M55" s="234" t="s">
        <v>437</v>
      </c>
      <c r="N55" s="234">
        <f>SUM(N29:N34)</f>
        <v>0</v>
      </c>
      <c r="O55" s="235"/>
      <c r="P55" s="236" t="str">
        <f t="shared" si="10"/>
        <v/>
      </c>
      <c r="Q55" s="237" t="str">
        <f t="shared" si="11"/>
        <v/>
      </c>
      <c r="R55" s="237" t="str">
        <f t="shared" si="1"/>
        <v/>
      </c>
      <c r="S55" s="237" t="str">
        <f>IF(SUBSTITUTE(SUBSTITUTE($F55,"　","")," ","")="","",IFERROR(VLOOKUP($F55,$M$25:$M$45,1,FALSE),IFERROR(VLOOKUP(IF(AND(LEFT($F55,1)="小",NOT(SUM(COUNTIF($F55,{"*中*","*高*","*大*"})))),"小",IF(AND(LEFT($F55,1)="中",NOT(SUM(COUNTIF($F55,{"*小*","*高*","*大*"})))),"中",IF(AND(LEFT($F55,1)="高",NOT(SUM(COUNTIF($F55,{"*小*","*中*","*大*"})))),"高",IF(AND(LEFT($F55,1)="大",NOT(SUM(COUNTIF($F55,{"*小*","*中*","*高*"})))),"大","NG"))))&amp;MAX(TEXT(MID($F55,{1,2,3,4,5},{1;2;3;4;5;6;7;8;9;10;11;12;13;14;15}),"標準;;0;!0")*1),$M$25:$M$45,1,FALSE),"NG")))</f>
        <v/>
      </c>
      <c r="T55" s="237" t="str">
        <f t="shared" si="12"/>
        <v/>
      </c>
      <c r="U55" s="189">
        <f t="shared" si="13"/>
        <v>0</v>
      </c>
      <c r="V55" s="189">
        <f t="shared" si="22"/>
        <v>0</v>
      </c>
      <c r="W55" s="189">
        <f t="shared" si="14"/>
        <v>0</v>
      </c>
      <c r="X55" s="193" t="str">
        <f t="shared" si="2"/>
        <v/>
      </c>
      <c r="Y55" s="237" t="str">
        <f t="shared" si="3"/>
        <v>氏名</v>
      </c>
      <c r="Z55" s="237" t="str">
        <f t="shared" si="15"/>
        <v>・</v>
      </c>
      <c r="AA55" s="237" t="str">
        <f t="shared" si="4"/>
        <v>年齢</v>
      </c>
      <c r="AB55" s="237" t="str">
        <f t="shared" si="16"/>
        <v>・</v>
      </c>
      <c r="AC55" s="237" t="str">
        <f t="shared" si="5"/>
        <v>学年</v>
      </c>
      <c r="AD55" s="237" t="str">
        <f t="shared" si="17"/>
        <v>・</v>
      </c>
      <c r="AE55" s="237" t="str">
        <f t="shared" si="6"/>
        <v>プログラム掲載の有無</v>
      </c>
      <c r="AF55" s="237" t="str">
        <f t="shared" si="18"/>
        <v>が未記入です。</v>
      </c>
      <c r="AG55" s="237" t="str">
        <f t="shared" si="7"/>
        <v/>
      </c>
      <c r="AH55" s="237" t="str">
        <f t="shared" si="19"/>
        <v/>
      </c>
      <c r="AI55" s="237" t="str">
        <f t="shared" si="20"/>
        <v/>
      </c>
      <c r="AJ55" s="237" t="str">
        <f t="shared" si="21"/>
        <v/>
      </c>
      <c r="AK55" s="237" t="str">
        <f t="shared" si="8"/>
        <v/>
      </c>
    </row>
    <row r="56" spans="1:37" ht="25.5" customHeight="1">
      <c r="A56" s="183"/>
      <c r="B56" s="183"/>
      <c r="C56" s="228">
        <v>32</v>
      </c>
      <c r="D56" s="231"/>
      <c r="E56" s="229"/>
      <c r="F56" s="230"/>
      <c r="G56" s="231" t="s">
        <v>25</v>
      </c>
      <c r="H56" s="232" t="str">
        <f t="shared" si="0"/>
        <v/>
      </c>
      <c r="I56" s="232"/>
      <c r="J56" s="183"/>
      <c r="K56" s="183"/>
      <c r="L56" s="189"/>
      <c r="M56" s="234" t="s">
        <v>438</v>
      </c>
      <c r="N56" s="234">
        <f>SUM(N35:N37)</f>
        <v>0</v>
      </c>
      <c r="O56" s="235"/>
      <c r="P56" s="236" t="str">
        <f t="shared" si="10"/>
        <v/>
      </c>
      <c r="Q56" s="237" t="str">
        <f t="shared" si="11"/>
        <v/>
      </c>
      <c r="R56" s="237" t="str">
        <f t="shared" si="1"/>
        <v/>
      </c>
      <c r="S56" s="237" t="str">
        <f>IF(SUBSTITUTE(SUBSTITUTE($F56,"　","")," ","")="","",IFERROR(VLOOKUP($F56,$M$25:$M$45,1,FALSE),IFERROR(VLOOKUP(IF(AND(LEFT($F56,1)="小",NOT(SUM(COUNTIF($F56,{"*中*","*高*","*大*"})))),"小",IF(AND(LEFT($F56,1)="中",NOT(SUM(COUNTIF($F56,{"*小*","*高*","*大*"})))),"中",IF(AND(LEFT($F56,1)="高",NOT(SUM(COUNTIF($F56,{"*小*","*中*","*大*"})))),"高",IF(AND(LEFT($F56,1)="大",NOT(SUM(COUNTIF($F56,{"*小*","*中*","*高*"})))),"大","NG"))))&amp;MAX(TEXT(MID($F56,{1,2,3,4,5},{1;2;3;4;5;6;7;8;9;10;11;12;13;14;15}),"標準;;0;!0")*1),$M$25:$M$45,1,FALSE),"NG")))</f>
        <v/>
      </c>
      <c r="T56" s="237" t="str">
        <f t="shared" si="12"/>
        <v/>
      </c>
      <c r="U56" s="189">
        <f t="shared" si="13"/>
        <v>0</v>
      </c>
      <c r="V56" s="189">
        <f t="shared" si="22"/>
        <v>0</v>
      </c>
      <c r="W56" s="189">
        <f t="shared" si="14"/>
        <v>0</v>
      </c>
      <c r="X56" s="193" t="str">
        <f t="shared" si="2"/>
        <v/>
      </c>
      <c r="Y56" s="237" t="str">
        <f t="shared" si="3"/>
        <v>氏名</v>
      </c>
      <c r="Z56" s="237" t="str">
        <f t="shared" si="15"/>
        <v>・</v>
      </c>
      <c r="AA56" s="237" t="str">
        <f t="shared" si="4"/>
        <v>年齢</v>
      </c>
      <c r="AB56" s="237" t="str">
        <f t="shared" si="16"/>
        <v>・</v>
      </c>
      <c r="AC56" s="237" t="str">
        <f t="shared" si="5"/>
        <v>学年</v>
      </c>
      <c r="AD56" s="237" t="str">
        <f t="shared" si="17"/>
        <v>・</v>
      </c>
      <c r="AE56" s="237" t="str">
        <f t="shared" si="6"/>
        <v>プログラム掲載の有無</v>
      </c>
      <c r="AF56" s="237" t="str">
        <f t="shared" si="18"/>
        <v>が未記入です。</v>
      </c>
      <c r="AG56" s="237" t="str">
        <f t="shared" si="7"/>
        <v/>
      </c>
      <c r="AH56" s="237" t="str">
        <f t="shared" si="19"/>
        <v/>
      </c>
      <c r="AI56" s="237" t="str">
        <f t="shared" si="20"/>
        <v/>
      </c>
      <c r="AJ56" s="237" t="str">
        <f t="shared" si="21"/>
        <v/>
      </c>
      <c r="AK56" s="237" t="str">
        <f t="shared" si="8"/>
        <v/>
      </c>
    </row>
    <row r="57" spans="1:37" ht="25.5" customHeight="1">
      <c r="A57" s="183"/>
      <c r="B57" s="183"/>
      <c r="C57" s="228">
        <v>33</v>
      </c>
      <c r="D57" s="231"/>
      <c r="E57" s="229"/>
      <c r="F57" s="230"/>
      <c r="G57" s="231" t="s">
        <v>25</v>
      </c>
      <c r="H57" s="232" t="str">
        <f t="shared" si="0"/>
        <v/>
      </c>
      <c r="I57" s="232"/>
      <c r="J57" s="183"/>
      <c r="K57" s="183"/>
      <c r="L57" s="189"/>
      <c r="M57" s="234" t="s">
        <v>439</v>
      </c>
      <c r="N57" s="234">
        <f>SUM(N38:N40)</f>
        <v>0</v>
      </c>
      <c r="O57" s="235"/>
      <c r="P57" s="236" t="str">
        <f t="shared" si="10"/>
        <v/>
      </c>
      <c r="Q57" s="237" t="str">
        <f t="shared" si="11"/>
        <v/>
      </c>
      <c r="R57" s="237" t="str">
        <f t="shared" si="1"/>
        <v/>
      </c>
      <c r="S57" s="237" t="str">
        <f>IF(SUBSTITUTE(SUBSTITUTE($F57,"　","")," ","")="","",IFERROR(VLOOKUP($F57,$M$25:$M$45,1,FALSE),IFERROR(VLOOKUP(IF(AND(LEFT($F57,1)="小",NOT(SUM(COUNTIF($F57,{"*中*","*高*","*大*"})))),"小",IF(AND(LEFT($F57,1)="中",NOT(SUM(COUNTIF($F57,{"*小*","*高*","*大*"})))),"中",IF(AND(LEFT($F57,1)="高",NOT(SUM(COUNTIF($F57,{"*小*","*中*","*大*"})))),"高",IF(AND(LEFT($F57,1)="大",NOT(SUM(COUNTIF($F57,{"*小*","*中*","*高*"})))),"大","NG"))))&amp;MAX(TEXT(MID($F57,{1,2,3,4,5},{1;2;3;4;5;6;7;8;9;10;11;12;13;14;15}),"標準;;0;!0")*1),$M$25:$M$45,1,FALSE),"NG")))</f>
        <v/>
      </c>
      <c r="T57" s="237" t="str">
        <f t="shared" si="12"/>
        <v/>
      </c>
      <c r="U57" s="189">
        <f t="shared" si="13"/>
        <v>0</v>
      </c>
      <c r="V57" s="189">
        <f t="shared" si="22"/>
        <v>0</v>
      </c>
      <c r="W57" s="189">
        <f t="shared" si="14"/>
        <v>0</v>
      </c>
      <c r="X57" s="193" t="str">
        <f t="shared" si="2"/>
        <v/>
      </c>
      <c r="Y57" s="237" t="str">
        <f t="shared" si="3"/>
        <v>氏名</v>
      </c>
      <c r="Z57" s="237" t="str">
        <f t="shared" si="15"/>
        <v>・</v>
      </c>
      <c r="AA57" s="237" t="str">
        <f t="shared" si="4"/>
        <v>年齢</v>
      </c>
      <c r="AB57" s="237" t="str">
        <f t="shared" si="16"/>
        <v>・</v>
      </c>
      <c r="AC57" s="237" t="str">
        <f t="shared" si="5"/>
        <v>学年</v>
      </c>
      <c r="AD57" s="237" t="str">
        <f t="shared" si="17"/>
        <v>・</v>
      </c>
      <c r="AE57" s="237" t="str">
        <f t="shared" si="6"/>
        <v>プログラム掲載の有無</v>
      </c>
      <c r="AF57" s="237" t="str">
        <f t="shared" si="18"/>
        <v>が未記入です。</v>
      </c>
      <c r="AG57" s="237" t="str">
        <f t="shared" si="7"/>
        <v/>
      </c>
      <c r="AH57" s="237" t="str">
        <f t="shared" si="19"/>
        <v/>
      </c>
      <c r="AI57" s="237" t="str">
        <f t="shared" si="20"/>
        <v/>
      </c>
      <c r="AJ57" s="237" t="str">
        <f t="shared" si="21"/>
        <v/>
      </c>
      <c r="AK57" s="237" t="str">
        <f t="shared" si="8"/>
        <v/>
      </c>
    </row>
    <row r="58" spans="1:37" ht="25.5" customHeight="1">
      <c r="A58" s="183"/>
      <c r="B58" s="183"/>
      <c r="C58" s="228">
        <v>34</v>
      </c>
      <c r="D58" s="231"/>
      <c r="E58" s="229"/>
      <c r="F58" s="230"/>
      <c r="G58" s="231" t="s">
        <v>25</v>
      </c>
      <c r="H58" s="232" t="str">
        <f t="shared" si="0"/>
        <v/>
      </c>
      <c r="I58" s="232"/>
      <c r="J58" s="183"/>
      <c r="K58" s="183"/>
      <c r="L58" s="189"/>
      <c r="M58" s="234" t="s">
        <v>440</v>
      </c>
      <c r="N58" s="234">
        <f>SUM(N41:N44)</f>
        <v>0</v>
      </c>
      <c r="O58" s="235"/>
      <c r="P58" s="236" t="str">
        <f t="shared" si="10"/>
        <v/>
      </c>
      <c r="Q58" s="237" t="str">
        <f t="shared" si="11"/>
        <v/>
      </c>
      <c r="R58" s="237" t="str">
        <f t="shared" si="1"/>
        <v/>
      </c>
      <c r="S58" s="237" t="str">
        <f>IF(SUBSTITUTE(SUBSTITUTE($F58,"　","")," ","")="","",IFERROR(VLOOKUP($F58,$M$25:$M$45,1,FALSE),IFERROR(VLOOKUP(IF(AND(LEFT($F58,1)="小",NOT(SUM(COUNTIF($F58,{"*中*","*高*","*大*"})))),"小",IF(AND(LEFT($F58,1)="中",NOT(SUM(COUNTIF($F58,{"*小*","*高*","*大*"})))),"中",IF(AND(LEFT($F58,1)="高",NOT(SUM(COUNTIF($F58,{"*小*","*中*","*大*"})))),"高",IF(AND(LEFT($F58,1)="大",NOT(SUM(COUNTIF($F58,{"*小*","*中*","*高*"})))),"大","NG"))))&amp;MAX(TEXT(MID($F58,{1,2,3,4,5},{1;2;3;4;5;6;7;8;9;10;11;12;13;14;15}),"標準;;0;!0")*1),$M$25:$M$45,1,FALSE),"NG")))</f>
        <v/>
      </c>
      <c r="T58" s="237" t="str">
        <f t="shared" si="12"/>
        <v/>
      </c>
      <c r="U58" s="189">
        <f t="shared" si="13"/>
        <v>0</v>
      </c>
      <c r="V58" s="189">
        <f t="shared" si="22"/>
        <v>0</v>
      </c>
      <c r="W58" s="189">
        <f t="shared" si="14"/>
        <v>0</v>
      </c>
      <c r="X58" s="193" t="str">
        <f t="shared" si="2"/>
        <v/>
      </c>
      <c r="Y58" s="237" t="str">
        <f t="shared" si="3"/>
        <v>氏名</v>
      </c>
      <c r="Z58" s="237" t="str">
        <f t="shared" si="15"/>
        <v>・</v>
      </c>
      <c r="AA58" s="237" t="str">
        <f t="shared" si="4"/>
        <v>年齢</v>
      </c>
      <c r="AB58" s="237" t="str">
        <f t="shared" si="16"/>
        <v>・</v>
      </c>
      <c r="AC58" s="237" t="str">
        <f t="shared" si="5"/>
        <v>学年</v>
      </c>
      <c r="AD58" s="237" t="str">
        <f t="shared" si="17"/>
        <v>・</v>
      </c>
      <c r="AE58" s="237" t="str">
        <f t="shared" si="6"/>
        <v>プログラム掲載の有無</v>
      </c>
      <c r="AF58" s="237" t="str">
        <f t="shared" si="18"/>
        <v>が未記入です。</v>
      </c>
      <c r="AG58" s="237" t="str">
        <f t="shared" si="7"/>
        <v/>
      </c>
      <c r="AH58" s="237" t="str">
        <f t="shared" si="19"/>
        <v/>
      </c>
      <c r="AI58" s="237" t="str">
        <f t="shared" si="20"/>
        <v/>
      </c>
      <c r="AJ58" s="237" t="str">
        <f t="shared" si="21"/>
        <v/>
      </c>
      <c r="AK58" s="237" t="str">
        <f t="shared" si="8"/>
        <v/>
      </c>
    </row>
    <row r="59" spans="1:37" ht="25.5" customHeight="1">
      <c r="A59" s="183"/>
      <c r="B59" s="183"/>
      <c r="C59" s="228">
        <v>35</v>
      </c>
      <c r="D59" s="231"/>
      <c r="E59" s="229"/>
      <c r="F59" s="230"/>
      <c r="G59" s="231" t="s">
        <v>25</v>
      </c>
      <c r="H59" s="232" t="str">
        <f t="shared" si="0"/>
        <v/>
      </c>
      <c r="I59" s="232"/>
      <c r="J59" s="183"/>
      <c r="K59" s="183"/>
      <c r="L59" s="189"/>
      <c r="M59" s="234" t="s">
        <v>441</v>
      </c>
      <c r="N59" s="234">
        <f>N50</f>
        <v>0</v>
      </c>
      <c r="O59" s="235"/>
      <c r="P59" s="236" t="str">
        <f t="shared" si="10"/>
        <v/>
      </c>
      <c r="Q59" s="237" t="str">
        <f t="shared" si="11"/>
        <v/>
      </c>
      <c r="R59" s="237" t="str">
        <f t="shared" si="1"/>
        <v/>
      </c>
      <c r="S59" s="237" t="str">
        <f>IF(SUBSTITUTE(SUBSTITUTE($F59,"　","")," ","")="","",IFERROR(VLOOKUP($F59,$M$25:$M$45,1,FALSE),IFERROR(VLOOKUP(IF(AND(LEFT($F59,1)="小",NOT(SUM(COUNTIF($F59,{"*中*","*高*","*大*"})))),"小",IF(AND(LEFT($F59,1)="中",NOT(SUM(COUNTIF($F59,{"*小*","*高*","*大*"})))),"中",IF(AND(LEFT($F59,1)="高",NOT(SUM(COUNTIF($F59,{"*小*","*中*","*大*"})))),"高",IF(AND(LEFT($F59,1)="大",NOT(SUM(COUNTIF($F59,{"*小*","*中*","*高*"})))),"大","NG"))))&amp;MAX(TEXT(MID($F59,{1,2,3,4,5},{1;2;3;4;5;6;7;8;9;10;11;12;13;14;15}),"標準;;0;!0")*1),$M$25:$M$45,1,FALSE),"NG")))</f>
        <v/>
      </c>
      <c r="T59" s="237" t="str">
        <f t="shared" si="12"/>
        <v/>
      </c>
      <c r="U59" s="189">
        <f t="shared" si="13"/>
        <v>0</v>
      </c>
      <c r="V59" s="189">
        <f t="shared" si="22"/>
        <v>0</v>
      </c>
      <c r="W59" s="189">
        <f t="shared" si="14"/>
        <v>0</v>
      </c>
      <c r="X59" s="193" t="str">
        <f t="shared" si="2"/>
        <v/>
      </c>
      <c r="Y59" s="237" t="str">
        <f t="shared" si="3"/>
        <v>氏名</v>
      </c>
      <c r="Z59" s="237" t="str">
        <f t="shared" si="15"/>
        <v>・</v>
      </c>
      <c r="AA59" s="237" t="str">
        <f t="shared" si="4"/>
        <v>年齢</v>
      </c>
      <c r="AB59" s="237" t="str">
        <f t="shared" si="16"/>
        <v>・</v>
      </c>
      <c r="AC59" s="237" t="str">
        <f t="shared" si="5"/>
        <v>学年</v>
      </c>
      <c r="AD59" s="237" t="str">
        <f t="shared" si="17"/>
        <v>・</v>
      </c>
      <c r="AE59" s="237" t="str">
        <f t="shared" si="6"/>
        <v>プログラム掲載の有無</v>
      </c>
      <c r="AF59" s="237" t="str">
        <f t="shared" si="18"/>
        <v>が未記入です。</v>
      </c>
      <c r="AG59" s="237" t="str">
        <f t="shared" si="7"/>
        <v/>
      </c>
      <c r="AH59" s="237" t="str">
        <f t="shared" si="19"/>
        <v/>
      </c>
      <c r="AI59" s="237" t="str">
        <f t="shared" si="20"/>
        <v/>
      </c>
      <c r="AJ59" s="237" t="str">
        <f t="shared" si="21"/>
        <v/>
      </c>
      <c r="AK59" s="237" t="str">
        <f t="shared" si="8"/>
        <v/>
      </c>
    </row>
    <row r="60" spans="1:37" ht="25.5" customHeight="1">
      <c r="A60" s="183"/>
      <c r="B60" s="183"/>
      <c r="C60" s="228">
        <v>36</v>
      </c>
      <c r="D60" s="231"/>
      <c r="E60" s="229"/>
      <c r="F60" s="230"/>
      <c r="G60" s="231" t="s">
        <v>25</v>
      </c>
      <c r="H60" s="232" t="str">
        <f t="shared" si="0"/>
        <v/>
      </c>
      <c r="I60" s="232"/>
      <c r="J60" s="183"/>
      <c r="K60" s="183"/>
      <c r="L60" s="189"/>
      <c r="M60" s="234" t="s">
        <v>442</v>
      </c>
      <c r="N60" s="234">
        <f>N274-SUM(N53:N59)</f>
        <v>0</v>
      </c>
      <c r="O60" s="235"/>
      <c r="P60" s="236" t="str">
        <f t="shared" si="10"/>
        <v/>
      </c>
      <c r="Q60" s="237" t="str">
        <f t="shared" si="11"/>
        <v/>
      </c>
      <c r="R60" s="237" t="str">
        <f t="shared" si="1"/>
        <v/>
      </c>
      <c r="S60" s="237" t="str">
        <f>IF(SUBSTITUTE(SUBSTITUTE($F60,"　","")," ","")="","",IFERROR(VLOOKUP($F60,$M$25:$M$45,1,FALSE),IFERROR(VLOOKUP(IF(AND(LEFT($F60,1)="小",NOT(SUM(COUNTIF($F60,{"*中*","*高*","*大*"})))),"小",IF(AND(LEFT($F60,1)="中",NOT(SUM(COUNTIF($F60,{"*小*","*高*","*大*"})))),"中",IF(AND(LEFT($F60,1)="高",NOT(SUM(COUNTIF($F60,{"*小*","*中*","*大*"})))),"高",IF(AND(LEFT($F60,1)="大",NOT(SUM(COUNTIF($F60,{"*小*","*中*","*高*"})))),"大","NG"))))&amp;MAX(TEXT(MID($F60,{1,2,3,4,5},{1;2;3;4;5;6;7;8;9;10;11;12;13;14;15}),"標準;;0;!0")*1),$M$25:$M$45,1,FALSE),"NG")))</f>
        <v/>
      </c>
      <c r="T60" s="237" t="str">
        <f t="shared" si="12"/>
        <v/>
      </c>
      <c r="U60" s="189">
        <f t="shared" si="13"/>
        <v>0</v>
      </c>
      <c r="V60" s="189">
        <f t="shared" si="22"/>
        <v>0</v>
      </c>
      <c r="W60" s="189">
        <f t="shared" si="14"/>
        <v>0</v>
      </c>
      <c r="X60" s="193" t="str">
        <f t="shared" si="2"/>
        <v/>
      </c>
      <c r="Y60" s="237" t="str">
        <f t="shared" si="3"/>
        <v>氏名</v>
      </c>
      <c r="Z60" s="237" t="str">
        <f t="shared" si="15"/>
        <v>・</v>
      </c>
      <c r="AA60" s="237" t="str">
        <f t="shared" si="4"/>
        <v>年齢</v>
      </c>
      <c r="AB60" s="237" t="str">
        <f t="shared" si="16"/>
        <v>・</v>
      </c>
      <c r="AC60" s="237" t="str">
        <f t="shared" si="5"/>
        <v>学年</v>
      </c>
      <c r="AD60" s="237" t="str">
        <f t="shared" si="17"/>
        <v>・</v>
      </c>
      <c r="AE60" s="237" t="str">
        <f t="shared" si="6"/>
        <v>プログラム掲載の有無</v>
      </c>
      <c r="AF60" s="237" t="str">
        <f t="shared" si="18"/>
        <v>が未記入です。</v>
      </c>
      <c r="AG60" s="237" t="str">
        <f t="shared" si="7"/>
        <v/>
      </c>
      <c r="AH60" s="237" t="str">
        <f t="shared" si="19"/>
        <v/>
      </c>
      <c r="AI60" s="237" t="str">
        <f t="shared" si="20"/>
        <v/>
      </c>
      <c r="AJ60" s="237" t="str">
        <f t="shared" si="21"/>
        <v/>
      </c>
      <c r="AK60" s="237" t="str">
        <f t="shared" si="8"/>
        <v/>
      </c>
    </row>
    <row r="61" spans="1:37" ht="25.5" customHeight="1">
      <c r="A61" s="183"/>
      <c r="B61" s="183"/>
      <c r="C61" s="228">
        <v>37</v>
      </c>
      <c r="D61" s="231"/>
      <c r="E61" s="229"/>
      <c r="F61" s="230"/>
      <c r="G61" s="231" t="s">
        <v>25</v>
      </c>
      <c r="H61" s="232" t="str">
        <f t="shared" si="0"/>
        <v/>
      </c>
      <c r="I61" s="232"/>
      <c r="J61" s="183"/>
      <c r="K61" s="183"/>
      <c r="L61" s="189"/>
      <c r="M61" s="189"/>
      <c r="N61" s="189"/>
      <c r="O61" s="189"/>
      <c r="P61" s="236" t="str">
        <f t="shared" si="10"/>
        <v/>
      </c>
      <c r="Q61" s="237" t="str">
        <f t="shared" si="11"/>
        <v/>
      </c>
      <c r="R61" s="237" t="str">
        <f t="shared" si="1"/>
        <v/>
      </c>
      <c r="S61" s="237" t="str">
        <f>IF(SUBSTITUTE(SUBSTITUTE($F61,"　","")," ","")="","",IFERROR(VLOOKUP($F61,$M$25:$M$45,1,FALSE),IFERROR(VLOOKUP(IF(AND(LEFT($F61,1)="小",NOT(SUM(COUNTIF($F61,{"*中*","*高*","*大*"})))),"小",IF(AND(LEFT($F61,1)="中",NOT(SUM(COUNTIF($F61,{"*小*","*高*","*大*"})))),"中",IF(AND(LEFT($F61,1)="高",NOT(SUM(COUNTIF($F61,{"*小*","*中*","*大*"})))),"高",IF(AND(LEFT($F61,1)="大",NOT(SUM(COUNTIF($F61,{"*小*","*中*","*高*"})))),"大","NG"))))&amp;MAX(TEXT(MID($F61,{1,2,3,4,5},{1;2;3;4;5;6;7;8;9;10;11;12;13;14;15}),"標準;;0;!0")*1),$M$25:$M$45,1,FALSE),"NG")))</f>
        <v/>
      </c>
      <c r="T61" s="237" t="str">
        <f t="shared" si="12"/>
        <v/>
      </c>
      <c r="U61" s="189">
        <f t="shared" si="13"/>
        <v>0</v>
      </c>
      <c r="V61" s="189">
        <f t="shared" si="22"/>
        <v>0</v>
      </c>
      <c r="W61" s="189">
        <f t="shared" si="14"/>
        <v>0</v>
      </c>
      <c r="X61" s="193" t="str">
        <f t="shared" si="2"/>
        <v/>
      </c>
      <c r="Y61" s="237" t="str">
        <f t="shared" si="3"/>
        <v>氏名</v>
      </c>
      <c r="Z61" s="237" t="str">
        <f t="shared" si="15"/>
        <v>・</v>
      </c>
      <c r="AA61" s="237" t="str">
        <f t="shared" si="4"/>
        <v>年齢</v>
      </c>
      <c r="AB61" s="237" t="str">
        <f t="shared" si="16"/>
        <v>・</v>
      </c>
      <c r="AC61" s="237" t="str">
        <f t="shared" si="5"/>
        <v>学年</v>
      </c>
      <c r="AD61" s="237" t="str">
        <f t="shared" si="17"/>
        <v>・</v>
      </c>
      <c r="AE61" s="237" t="str">
        <f t="shared" si="6"/>
        <v>プログラム掲載の有無</v>
      </c>
      <c r="AF61" s="237" t="str">
        <f t="shared" si="18"/>
        <v>が未記入です。</v>
      </c>
      <c r="AG61" s="237" t="str">
        <f t="shared" si="7"/>
        <v/>
      </c>
      <c r="AH61" s="237" t="str">
        <f t="shared" si="19"/>
        <v/>
      </c>
      <c r="AI61" s="237" t="str">
        <f t="shared" si="20"/>
        <v/>
      </c>
      <c r="AJ61" s="237" t="str">
        <f t="shared" si="21"/>
        <v/>
      </c>
      <c r="AK61" s="237" t="str">
        <f t="shared" si="8"/>
        <v/>
      </c>
    </row>
    <row r="62" spans="1:37" ht="25.5" customHeight="1">
      <c r="A62" s="183"/>
      <c r="B62" s="183"/>
      <c r="C62" s="228">
        <v>38</v>
      </c>
      <c r="D62" s="231"/>
      <c r="E62" s="229"/>
      <c r="F62" s="230"/>
      <c r="G62" s="231" t="s">
        <v>25</v>
      </c>
      <c r="H62" s="232" t="str">
        <f t="shared" si="0"/>
        <v/>
      </c>
      <c r="I62" s="232"/>
      <c r="J62" s="183"/>
      <c r="K62" s="183"/>
      <c r="L62" s="189"/>
      <c r="P62" s="236" t="str">
        <f t="shared" si="10"/>
        <v/>
      </c>
      <c r="Q62" s="237" t="str">
        <f t="shared" si="11"/>
        <v/>
      </c>
      <c r="R62" s="237" t="str">
        <f t="shared" si="1"/>
        <v/>
      </c>
      <c r="S62" s="237" t="str">
        <f>IF(SUBSTITUTE(SUBSTITUTE($F62,"　","")," ","")="","",IFERROR(VLOOKUP($F62,$M$25:$M$45,1,FALSE),IFERROR(VLOOKUP(IF(AND(LEFT($F62,1)="小",NOT(SUM(COUNTIF($F62,{"*中*","*高*","*大*"})))),"小",IF(AND(LEFT($F62,1)="中",NOT(SUM(COUNTIF($F62,{"*小*","*高*","*大*"})))),"中",IF(AND(LEFT($F62,1)="高",NOT(SUM(COUNTIF($F62,{"*小*","*中*","*大*"})))),"高",IF(AND(LEFT($F62,1)="大",NOT(SUM(COUNTIF($F62,{"*小*","*中*","*高*"})))),"大","NG"))))&amp;MAX(TEXT(MID($F62,{1,2,3,4,5},{1;2;3;4;5;6;7;8;9;10;11;12;13;14;15}),"標準;;0;!0")*1),$M$25:$M$45,1,FALSE),"NG")))</f>
        <v/>
      </c>
      <c r="T62" s="237" t="str">
        <f t="shared" si="12"/>
        <v/>
      </c>
      <c r="U62" s="189">
        <f t="shared" si="13"/>
        <v>0</v>
      </c>
      <c r="V62" s="189">
        <f t="shared" si="22"/>
        <v>0</v>
      </c>
      <c r="W62" s="189">
        <f t="shared" si="14"/>
        <v>0</v>
      </c>
      <c r="X62" s="193" t="str">
        <f t="shared" si="2"/>
        <v/>
      </c>
      <c r="Y62" s="237" t="str">
        <f t="shared" si="3"/>
        <v>氏名</v>
      </c>
      <c r="Z62" s="237" t="str">
        <f t="shared" si="15"/>
        <v>・</v>
      </c>
      <c r="AA62" s="237" t="str">
        <f t="shared" si="4"/>
        <v>年齢</v>
      </c>
      <c r="AB62" s="237" t="str">
        <f t="shared" si="16"/>
        <v>・</v>
      </c>
      <c r="AC62" s="237" t="str">
        <f t="shared" si="5"/>
        <v>学年</v>
      </c>
      <c r="AD62" s="237" t="str">
        <f t="shared" si="17"/>
        <v>・</v>
      </c>
      <c r="AE62" s="237" t="str">
        <f t="shared" si="6"/>
        <v>プログラム掲載の有無</v>
      </c>
      <c r="AF62" s="237" t="str">
        <f t="shared" si="18"/>
        <v>が未記入です。</v>
      </c>
      <c r="AG62" s="237" t="str">
        <f t="shared" si="7"/>
        <v/>
      </c>
      <c r="AH62" s="237" t="str">
        <f t="shared" si="19"/>
        <v/>
      </c>
      <c r="AI62" s="237" t="str">
        <f t="shared" si="20"/>
        <v/>
      </c>
      <c r="AJ62" s="237" t="str">
        <f t="shared" si="21"/>
        <v/>
      </c>
      <c r="AK62" s="237" t="str">
        <f t="shared" si="8"/>
        <v/>
      </c>
    </row>
    <row r="63" spans="1:37" ht="25.5" customHeight="1">
      <c r="A63" s="183"/>
      <c r="B63" s="183"/>
      <c r="C63" s="228">
        <v>39</v>
      </c>
      <c r="D63" s="231"/>
      <c r="E63" s="229"/>
      <c r="F63" s="230"/>
      <c r="G63" s="231" t="s">
        <v>25</v>
      </c>
      <c r="H63" s="232" t="str">
        <f t="shared" si="0"/>
        <v/>
      </c>
      <c r="I63" s="232"/>
      <c r="J63" s="183"/>
      <c r="K63" s="183"/>
      <c r="L63" s="189"/>
      <c r="M63" s="195"/>
      <c r="N63" s="195" t="s">
        <v>443</v>
      </c>
      <c r="O63" s="244"/>
      <c r="P63" s="236" t="str">
        <f t="shared" si="10"/>
        <v/>
      </c>
      <c r="Q63" s="237" t="str">
        <f t="shared" si="11"/>
        <v/>
      </c>
      <c r="R63" s="237" t="str">
        <f t="shared" si="1"/>
        <v/>
      </c>
      <c r="S63" s="237" t="str">
        <f>IF(SUBSTITUTE(SUBSTITUTE($F63,"　","")," ","")="","",IFERROR(VLOOKUP($F63,$M$25:$M$45,1,FALSE),IFERROR(VLOOKUP(IF(AND(LEFT($F63,1)="小",NOT(SUM(COUNTIF($F63,{"*中*","*高*","*大*"})))),"小",IF(AND(LEFT($F63,1)="中",NOT(SUM(COUNTIF($F63,{"*小*","*高*","*大*"})))),"中",IF(AND(LEFT($F63,1)="高",NOT(SUM(COUNTIF($F63,{"*小*","*中*","*大*"})))),"高",IF(AND(LEFT($F63,1)="大",NOT(SUM(COUNTIF($F63,{"*小*","*中*","*高*"})))),"大","NG"))))&amp;MAX(TEXT(MID($F63,{1,2,3,4,5},{1;2;3;4;5;6;7;8;9;10;11;12;13;14;15}),"標準;;0;!0")*1),$M$25:$M$45,1,FALSE),"NG")))</f>
        <v/>
      </c>
      <c r="T63" s="237" t="str">
        <f t="shared" si="12"/>
        <v/>
      </c>
      <c r="U63" s="189">
        <f t="shared" si="13"/>
        <v>0</v>
      </c>
      <c r="V63" s="189">
        <f t="shared" si="22"/>
        <v>0</v>
      </c>
      <c r="W63" s="189">
        <f t="shared" si="14"/>
        <v>0</v>
      </c>
      <c r="X63" s="193" t="str">
        <f t="shared" si="2"/>
        <v/>
      </c>
      <c r="Y63" s="237" t="str">
        <f t="shared" si="3"/>
        <v>氏名</v>
      </c>
      <c r="Z63" s="237" t="str">
        <f t="shared" si="15"/>
        <v>・</v>
      </c>
      <c r="AA63" s="237" t="str">
        <f t="shared" si="4"/>
        <v>年齢</v>
      </c>
      <c r="AB63" s="237" t="str">
        <f t="shared" si="16"/>
        <v>・</v>
      </c>
      <c r="AC63" s="237" t="str">
        <f t="shared" si="5"/>
        <v>学年</v>
      </c>
      <c r="AD63" s="237" t="str">
        <f t="shared" si="17"/>
        <v>・</v>
      </c>
      <c r="AE63" s="237" t="str">
        <f t="shared" si="6"/>
        <v>プログラム掲載の有無</v>
      </c>
      <c r="AF63" s="237" t="str">
        <f t="shared" si="18"/>
        <v>が未記入です。</v>
      </c>
      <c r="AG63" s="237" t="str">
        <f t="shared" si="7"/>
        <v/>
      </c>
      <c r="AH63" s="237" t="str">
        <f t="shared" si="19"/>
        <v/>
      </c>
      <c r="AI63" s="237" t="str">
        <f t="shared" si="20"/>
        <v/>
      </c>
      <c r="AJ63" s="237" t="str">
        <f t="shared" si="21"/>
        <v/>
      </c>
      <c r="AK63" s="237" t="str">
        <f t="shared" si="8"/>
        <v/>
      </c>
    </row>
    <row r="64" spans="1:37" ht="25.5" customHeight="1">
      <c r="A64" s="183"/>
      <c r="B64" s="183"/>
      <c r="C64" s="228">
        <v>40</v>
      </c>
      <c r="D64" s="231"/>
      <c r="E64" s="229"/>
      <c r="F64" s="230"/>
      <c r="G64" s="231" t="s">
        <v>25</v>
      </c>
      <c r="H64" s="232" t="str">
        <f t="shared" si="0"/>
        <v/>
      </c>
      <c r="I64" s="232"/>
      <c r="J64" s="183"/>
      <c r="K64" s="183"/>
      <c r="L64" s="189"/>
      <c r="M64" s="234"/>
      <c r="N64" s="234"/>
      <c r="O64" s="235"/>
      <c r="P64" s="236" t="str">
        <f t="shared" si="10"/>
        <v/>
      </c>
      <c r="Q64" s="237" t="str">
        <f t="shared" si="11"/>
        <v/>
      </c>
      <c r="R64" s="237" t="str">
        <f t="shared" si="1"/>
        <v/>
      </c>
      <c r="S64" s="237" t="str">
        <f>IF(SUBSTITUTE(SUBSTITUTE($F64,"　","")," ","")="","",IFERROR(VLOOKUP($F64,$M$25:$M$45,1,FALSE),IFERROR(VLOOKUP(IF(AND(LEFT($F64,1)="小",NOT(SUM(COUNTIF($F64,{"*中*","*高*","*大*"})))),"小",IF(AND(LEFT($F64,1)="中",NOT(SUM(COUNTIF($F64,{"*小*","*高*","*大*"})))),"中",IF(AND(LEFT($F64,1)="高",NOT(SUM(COUNTIF($F64,{"*小*","*中*","*大*"})))),"高",IF(AND(LEFT($F64,1)="大",NOT(SUM(COUNTIF($F64,{"*小*","*中*","*高*"})))),"大","NG"))))&amp;MAX(TEXT(MID($F64,{1,2,3,4,5},{1;2;3;4;5;6;7;8;9;10;11;12;13;14;15}),"標準;;0;!0")*1),$M$25:$M$45,1,FALSE),"NG")))</f>
        <v/>
      </c>
      <c r="T64" s="237" t="str">
        <f t="shared" si="12"/>
        <v/>
      </c>
      <c r="U64" s="189">
        <f t="shared" si="13"/>
        <v>0</v>
      </c>
      <c r="V64" s="189">
        <f t="shared" si="22"/>
        <v>0</v>
      </c>
      <c r="W64" s="189">
        <f t="shared" si="14"/>
        <v>0</v>
      </c>
      <c r="X64" s="193" t="str">
        <f t="shared" si="2"/>
        <v/>
      </c>
      <c r="Y64" s="237" t="str">
        <f t="shared" si="3"/>
        <v>氏名</v>
      </c>
      <c r="Z64" s="237" t="str">
        <f t="shared" si="15"/>
        <v>・</v>
      </c>
      <c r="AA64" s="237" t="str">
        <f t="shared" si="4"/>
        <v>年齢</v>
      </c>
      <c r="AB64" s="237" t="str">
        <f t="shared" si="16"/>
        <v>・</v>
      </c>
      <c r="AC64" s="237" t="str">
        <f t="shared" si="5"/>
        <v>学年</v>
      </c>
      <c r="AD64" s="237" t="str">
        <f t="shared" si="17"/>
        <v>・</v>
      </c>
      <c r="AE64" s="237" t="str">
        <f t="shared" si="6"/>
        <v>プログラム掲載の有無</v>
      </c>
      <c r="AF64" s="237" t="str">
        <f t="shared" si="18"/>
        <v>が未記入です。</v>
      </c>
      <c r="AG64" s="237" t="str">
        <f t="shared" si="7"/>
        <v/>
      </c>
      <c r="AH64" s="237" t="str">
        <f t="shared" si="19"/>
        <v/>
      </c>
      <c r="AI64" s="237" t="str">
        <f t="shared" si="20"/>
        <v/>
      </c>
      <c r="AJ64" s="237" t="str">
        <f t="shared" si="21"/>
        <v/>
      </c>
      <c r="AK64" s="237" t="str">
        <f t="shared" si="8"/>
        <v/>
      </c>
    </row>
    <row r="65" spans="1:37" ht="25.5" customHeight="1">
      <c r="A65" s="183"/>
      <c r="B65" s="183"/>
      <c r="C65" s="228">
        <v>41</v>
      </c>
      <c r="D65" s="231"/>
      <c r="E65" s="229"/>
      <c r="F65" s="230"/>
      <c r="G65" s="231" t="s">
        <v>25</v>
      </c>
      <c r="H65" s="232" t="str">
        <f t="shared" si="0"/>
        <v/>
      </c>
      <c r="I65" s="232"/>
      <c r="J65" s="183"/>
      <c r="K65" s="183"/>
      <c r="L65" s="189"/>
      <c r="M65" s="234"/>
      <c r="N65" s="234"/>
      <c r="O65" s="235"/>
      <c r="P65" s="236" t="str">
        <f t="shared" si="10"/>
        <v/>
      </c>
      <c r="Q65" s="237" t="str">
        <f t="shared" si="11"/>
        <v/>
      </c>
      <c r="R65" s="237" t="str">
        <f t="shared" si="1"/>
        <v/>
      </c>
      <c r="S65" s="237" t="str">
        <f>IF(SUBSTITUTE(SUBSTITUTE($F65,"　","")," ","")="","",IFERROR(VLOOKUP($F65,$M$25:$M$45,1,FALSE),IFERROR(VLOOKUP(IF(AND(LEFT($F65,1)="小",NOT(SUM(COUNTIF($F65,{"*中*","*高*","*大*"})))),"小",IF(AND(LEFT($F65,1)="中",NOT(SUM(COUNTIF($F65,{"*小*","*高*","*大*"})))),"中",IF(AND(LEFT($F65,1)="高",NOT(SUM(COUNTIF($F65,{"*小*","*中*","*大*"})))),"高",IF(AND(LEFT($F65,1)="大",NOT(SUM(COUNTIF($F65,{"*小*","*中*","*高*"})))),"大","NG"))))&amp;MAX(TEXT(MID($F65,{1,2,3,4,5},{1;2;3;4;5;6;7;8;9;10;11;12;13;14;15}),"標準;;0;!0")*1),$M$25:$M$45,1,FALSE),"NG")))</f>
        <v/>
      </c>
      <c r="T65" s="237" t="str">
        <f t="shared" si="12"/>
        <v/>
      </c>
      <c r="U65" s="189">
        <f t="shared" si="13"/>
        <v>0</v>
      </c>
      <c r="V65" s="189">
        <f t="shared" si="22"/>
        <v>0</v>
      </c>
      <c r="W65" s="189">
        <f t="shared" si="14"/>
        <v>0</v>
      </c>
      <c r="X65" s="193" t="str">
        <f t="shared" si="2"/>
        <v/>
      </c>
      <c r="Y65" s="237" t="str">
        <f t="shared" si="3"/>
        <v>氏名</v>
      </c>
      <c r="Z65" s="237" t="str">
        <f t="shared" si="15"/>
        <v>・</v>
      </c>
      <c r="AA65" s="237" t="str">
        <f t="shared" si="4"/>
        <v>年齢</v>
      </c>
      <c r="AB65" s="237" t="str">
        <f t="shared" si="16"/>
        <v>・</v>
      </c>
      <c r="AC65" s="237" t="str">
        <f t="shared" si="5"/>
        <v>学年</v>
      </c>
      <c r="AD65" s="237" t="str">
        <f t="shared" si="17"/>
        <v>・</v>
      </c>
      <c r="AE65" s="237" t="str">
        <f t="shared" si="6"/>
        <v>プログラム掲載の有無</v>
      </c>
      <c r="AF65" s="237" t="str">
        <f t="shared" si="18"/>
        <v>が未記入です。</v>
      </c>
      <c r="AG65" s="237" t="str">
        <f t="shared" si="7"/>
        <v/>
      </c>
      <c r="AH65" s="237" t="str">
        <f t="shared" si="19"/>
        <v/>
      </c>
      <c r="AI65" s="237" t="str">
        <f t="shared" si="20"/>
        <v/>
      </c>
      <c r="AJ65" s="237" t="str">
        <f t="shared" si="21"/>
        <v/>
      </c>
      <c r="AK65" s="237" t="str">
        <f t="shared" si="8"/>
        <v/>
      </c>
    </row>
    <row r="66" spans="1:37" ht="25.5" customHeight="1">
      <c r="A66" s="183"/>
      <c r="B66" s="183"/>
      <c r="C66" s="228">
        <v>42</v>
      </c>
      <c r="D66" s="231"/>
      <c r="E66" s="229"/>
      <c r="F66" s="230"/>
      <c r="G66" s="231" t="s">
        <v>25</v>
      </c>
      <c r="H66" s="232" t="str">
        <f t="shared" si="0"/>
        <v/>
      </c>
      <c r="I66" s="232"/>
      <c r="J66" s="183"/>
      <c r="K66" s="183"/>
      <c r="L66" s="189"/>
      <c r="M66" s="234" t="str">
        <f>選択肢!J28</f>
        <v>ジュニアの部</v>
      </c>
      <c r="N66" s="234">
        <f>IF(SUM(N57:N59)=0,0,1)</f>
        <v>0</v>
      </c>
      <c r="O66" s="235"/>
      <c r="P66" s="236" t="str">
        <f t="shared" si="10"/>
        <v/>
      </c>
      <c r="Q66" s="237" t="str">
        <f t="shared" si="11"/>
        <v/>
      </c>
      <c r="R66" s="237" t="str">
        <f t="shared" si="1"/>
        <v/>
      </c>
      <c r="S66" s="237" t="str">
        <f>IF(SUBSTITUTE(SUBSTITUTE($F66,"　","")," ","")="","",IFERROR(VLOOKUP($F66,$M$25:$M$45,1,FALSE),IFERROR(VLOOKUP(IF(AND(LEFT($F66,1)="小",NOT(SUM(COUNTIF($F66,{"*中*","*高*","*大*"})))),"小",IF(AND(LEFT($F66,1)="中",NOT(SUM(COUNTIF($F66,{"*小*","*高*","*大*"})))),"中",IF(AND(LEFT($F66,1)="高",NOT(SUM(COUNTIF($F66,{"*小*","*中*","*大*"})))),"高",IF(AND(LEFT($F66,1)="大",NOT(SUM(COUNTIF($F66,{"*小*","*中*","*高*"})))),"大","NG"))))&amp;MAX(TEXT(MID($F66,{1,2,3,4,5},{1;2;3;4;5;6;7;8;9;10;11;12;13;14;15}),"標準;;0;!0")*1),$M$25:$M$45,1,FALSE),"NG")))</f>
        <v/>
      </c>
      <c r="T66" s="237" t="str">
        <f t="shared" si="12"/>
        <v/>
      </c>
      <c r="U66" s="189">
        <f t="shared" si="13"/>
        <v>0</v>
      </c>
      <c r="V66" s="189">
        <f t="shared" si="22"/>
        <v>0</v>
      </c>
      <c r="W66" s="189">
        <f t="shared" si="14"/>
        <v>0</v>
      </c>
      <c r="X66" s="193" t="str">
        <f t="shared" si="2"/>
        <v/>
      </c>
      <c r="Y66" s="237" t="str">
        <f t="shared" si="3"/>
        <v>氏名</v>
      </c>
      <c r="Z66" s="237" t="str">
        <f t="shared" si="15"/>
        <v>・</v>
      </c>
      <c r="AA66" s="237" t="str">
        <f t="shared" si="4"/>
        <v>年齢</v>
      </c>
      <c r="AB66" s="237" t="str">
        <f t="shared" si="16"/>
        <v>・</v>
      </c>
      <c r="AC66" s="237" t="str">
        <f t="shared" si="5"/>
        <v>学年</v>
      </c>
      <c r="AD66" s="237" t="str">
        <f t="shared" si="17"/>
        <v>・</v>
      </c>
      <c r="AE66" s="237" t="str">
        <f t="shared" si="6"/>
        <v>プログラム掲載の有無</v>
      </c>
      <c r="AF66" s="237" t="str">
        <f t="shared" si="18"/>
        <v>が未記入です。</v>
      </c>
      <c r="AG66" s="237" t="str">
        <f t="shared" si="7"/>
        <v/>
      </c>
      <c r="AH66" s="237" t="str">
        <f t="shared" si="19"/>
        <v/>
      </c>
      <c r="AI66" s="237" t="str">
        <f t="shared" si="20"/>
        <v/>
      </c>
      <c r="AJ66" s="237" t="str">
        <f t="shared" si="21"/>
        <v/>
      </c>
      <c r="AK66" s="237" t="str">
        <f t="shared" si="8"/>
        <v/>
      </c>
    </row>
    <row r="67" spans="1:37" ht="25.5" customHeight="1">
      <c r="A67" s="183"/>
      <c r="B67" s="183"/>
      <c r="C67" s="228">
        <v>43</v>
      </c>
      <c r="D67" s="231"/>
      <c r="E67" s="229"/>
      <c r="F67" s="230"/>
      <c r="G67" s="231" t="s">
        <v>25</v>
      </c>
      <c r="H67" s="232" t="str">
        <f t="shared" si="0"/>
        <v/>
      </c>
      <c r="I67" s="232"/>
      <c r="J67" s="183"/>
      <c r="K67" s="183"/>
      <c r="L67" s="189"/>
      <c r="M67" s="234" t="str">
        <f>選択肢!J29</f>
        <v>高等学校の部</v>
      </c>
      <c r="N67" s="234">
        <f>IF(SUM(N54:N55,N58:N59)=0,0,1)</f>
        <v>0</v>
      </c>
      <c r="O67" s="235"/>
      <c r="P67" s="236" t="str">
        <f t="shared" si="10"/>
        <v/>
      </c>
      <c r="Q67" s="237" t="str">
        <f t="shared" si="11"/>
        <v/>
      </c>
      <c r="R67" s="237" t="str">
        <f t="shared" si="1"/>
        <v/>
      </c>
      <c r="S67" s="237" t="str">
        <f>IF(SUBSTITUTE(SUBSTITUTE($F67,"　","")," ","")="","",IFERROR(VLOOKUP($F67,$M$25:$M$45,1,FALSE),IFERROR(VLOOKUP(IF(AND(LEFT($F67,1)="小",NOT(SUM(COUNTIF($F67,{"*中*","*高*","*大*"})))),"小",IF(AND(LEFT($F67,1)="中",NOT(SUM(COUNTIF($F67,{"*小*","*高*","*大*"})))),"中",IF(AND(LEFT($F67,1)="高",NOT(SUM(COUNTIF($F67,{"*小*","*中*","*大*"})))),"高",IF(AND(LEFT($F67,1)="大",NOT(SUM(COUNTIF($F67,{"*小*","*中*","*高*"})))),"大","NG"))))&amp;MAX(TEXT(MID($F67,{1,2,3,4,5},{1;2;3;4;5;6;7;8;9;10;11;12;13;14;15}),"標準;;0;!0")*1),$M$25:$M$45,1,FALSE),"NG")))</f>
        <v/>
      </c>
      <c r="T67" s="237" t="str">
        <f t="shared" si="12"/>
        <v/>
      </c>
      <c r="U67" s="189">
        <f t="shared" si="13"/>
        <v>0</v>
      </c>
      <c r="V67" s="189">
        <f t="shared" si="22"/>
        <v>0</v>
      </c>
      <c r="W67" s="189">
        <f t="shared" si="14"/>
        <v>0</v>
      </c>
      <c r="X67" s="193" t="str">
        <f t="shared" si="2"/>
        <v/>
      </c>
      <c r="Y67" s="237" t="str">
        <f t="shared" si="3"/>
        <v>氏名</v>
      </c>
      <c r="Z67" s="237" t="str">
        <f t="shared" si="15"/>
        <v>・</v>
      </c>
      <c r="AA67" s="237" t="str">
        <f t="shared" si="4"/>
        <v>年齢</v>
      </c>
      <c r="AB67" s="237" t="str">
        <f t="shared" si="16"/>
        <v>・</v>
      </c>
      <c r="AC67" s="237" t="str">
        <f t="shared" si="5"/>
        <v>学年</v>
      </c>
      <c r="AD67" s="237" t="str">
        <f t="shared" si="17"/>
        <v>・</v>
      </c>
      <c r="AE67" s="237" t="str">
        <f t="shared" si="6"/>
        <v>プログラム掲載の有無</v>
      </c>
      <c r="AF67" s="237" t="str">
        <f t="shared" si="18"/>
        <v>が未記入です。</v>
      </c>
      <c r="AG67" s="237" t="str">
        <f t="shared" si="7"/>
        <v/>
      </c>
      <c r="AH67" s="237" t="str">
        <f t="shared" si="19"/>
        <v/>
      </c>
      <c r="AI67" s="237" t="str">
        <f t="shared" si="20"/>
        <v/>
      </c>
      <c r="AJ67" s="237" t="str">
        <f t="shared" si="21"/>
        <v/>
      </c>
      <c r="AK67" s="237" t="str">
        <f t="shared" si="8"/>
        <v/>
      </c>
    </row>
    <row r="68" spans="1:37" ht="25.5" customHeight="1">
      <c r="A68" s="183"/>
      <c r="B68" s="183"/>
      <c r="C68" s="228">
        <v>44</v>
      </c>
      <c r="D68" s="231"/>
      <c r="E68" s="229"/>
      <c r="F68" s="230"/>
      <c r="G68" s="231" t="s">
        <v>25</v>
      </c>
      <c r="H68" s="232" t="str">
        <f t="shared" si="0"/>
        <v/>
      </c>
      <c r="I68" s="232"/>
      <c r="J68" s="183"/>
      <c r="K68" s="183"/>
      <c r="L68" s="189"/>
      <c r="M68" s="234" t="str">
        <f>選択肢!J30</f>
        <v>一般の部</v>
      </c>
      <c r="N68" s="234">
        <v>0</v>
      </c>
      <c r="O68" s="235"/>
      <c r="P68" s="236" t="str">
        <f t="shared" si="10"/>
        <v/>
      </c>
      <c r="Q68" s="237" t="str">
        <f t="shared" si="11"/>
        <v/>
      </c>
      <c r="R68" s="237" t="str">
        <f t="shared" si="1"/>
        <v/>
      </c>
      <c r="S68" s="237" t="str">
        <f>IF(SUBSTITUTE(SUBSTITUTE($F68,"　","")," ","")="","",IFERROR(VLOOKUP($F68,$M$25:$M$45,1,FALSE),IFERROR(VLOOKUP(IF(AND(LEFT($F68,1)="小",NOT(SUM(COUNTIF($F68,{"*中*","*高*","*大*"})))),"小",IF(AND(LEFT($F68,1)="中",NOT(SUM(COUNTIF($F68,{"*小*","*高*","*大*"})))),"中",IF(AND(LEFT($F68,1)="高",NOT(SUM(COUNTIF($F68,{"*小*","*中*","*大*"})))),"高",IF(AND(LEFT($F68,1)="大",NOT(SUM(COUNTIF($F68,{"*小*","*中*","*高*"})))),"大","NG"))))&amp;MAX(TEXT(MID($F68,{1,2,3,4,5},{1;2;3;4;5;6;7;8;9;10;11;12;13;14;15}),"標準;;0;!0")*1),$M$25:$M$45,1,FALSE),"NG")))</f>
        <v/>
      </c>
      <c r="T68" s="237" t="str">
        <f t="shared" si="12"/>
        <v/>
      </c>
      <c r="U68" s="189">
        <f t="shared" si="13"/>
        <v>0</v>
      </c>
      <c r="V68" s="189">
        <f t="shared" si="22"/>
        <v>0</v>
      </c>
      <c r="W68" s="189">
        <f t="shared" si="14"/>
        <v>0</v>
      </c>
      <c r="X68" s="193" t="str">
        <f t="shared" si="2"/>
        <v/>
      </c>
      <c r="Y68" s="237" t="str">
        <f t="shared" si="3"/>
        <v>氏名</v>
      </c>
      <c r="Z68" s="237" t="str">
        <f t="shared" si="15"/>
        <v>・</v>
      </c>
      <c r="AA68" s="237" t="str">
        <f t="shared" si="4"/>
        <v>年齢</v>
      </c>
      <c r="AB68" s="237" t="str">
        <f t="shared" si="16"/>
        <v>・</v>
      </c>
      <c r="AC68" s="237" t="str">
        <f t="shared" si="5"/>
        <v>学年</v>
      </c>
      <c r="AD68" s="237" t="str">
        <f t="shared" si="17"/>
        <v>・</v>
      </c>
      <c r="AE68" s="237" t="str">
        <f t="shared" si="6"/>
        <v>プログラム掲載の有無</v>
      </c>
      <c r="AF68" s="237" t="str">
        <f t="shared" si="18"/>
        <v>が未記入です。</v>
      </c>
      <c r="AG68" s="237" t="str">
        <f t="shared" si="7"/>
        <v/>
      </c>
      <c r="AH68" s="237" t="str">
        <f t="shared" si="19"/>
        <v/>
      </c>
      <c r="AI68" s="237" t="str">
        <f t="shared" si="20"/>
        <v/>
      </c>
      <c r="AJ68" s="237" t="str">
        <f t="shared" si="21"/>
        <v/>
      </c>
      <c r="AK68" s="237" t="str">
        <f t="shared" si="8"/>
        <v/>
      </c>
    </row>
    <row r="69" spans="1:37" ht="25.5" customHeight="1">
      <c r="A69" s="183"/>
      <c r="B69" s="183"/>
      <c r="C69" s="228">
        <v>45</v>
      </c>
      <c r="D69" s="231"/>
      <c r="E69" s="229"/>
      <c r="F69" s="230"/>
      <c r="G69" s="231" t="s">
        <v>25</v>
      </c>
      <c r="H69" s="232" t="str">
        <f t="shared" si="0"/>
        <v/>
      </c>
      <c r="I69" s="232"/>
      <c r="J69" s="183"/>
      <c r="K69" s="183"/>
      <c r="L69" s="189"/>
      <c r="M69" s="189"/>
      <c r="N69" s="189"/>
      <c r="O69" s="189"/>
      <c r="P69" s="236" t="str">
        <f t="shared" si="10"/>
        <v/>
      </c>
      <c r="Q69" s="237" t="str">
        <f t="shared" si="11"/>
        <v/>
      </c>
      <c r="R69" s="237" t="str">
        <f t="shared" si="1"/>
        <v/>
      </c>
      <c r="S69" s="237" t="str">
        <f>IF(SUBSTITUTE(SUBSTITUTE($F69,"　","")," ","")="","",IFERROR(VLOOKUP($F69,$M$25:$M$45,1,FALSE),IFERROR(VLOOKUP(IF(AND(LEFT($F69,1)="小",NOT(SUM(COUNTIF($F69,{"*中*","*高*","*大*"})))),"小",IF(AND(LEFT($F69,1)="中",NOT(SUM(COUNTIF($F69,{"*小*","*高*","*大*"})))),"中",IF(AND(LEFT($F69,1)="高",NOT(SUM(COUNTIF($F69,{"*小*","*中*","*大*"})))),"高",IF(AND(LEFT($F69,1)="大",NOT(SUM(COUNTIF($F69,{"*小*","*中*","*高*"})))),"大","NG"))))&amp;MAX(TEXT(MID($F69,{1,2,3,4,5},{1;2;3;4;5;6;7;8;9;10;11;12;13;14;15}),"標準;;0;!0")*1),$M$25:$M$45,1,FALSE),"NG")))</f>
        <v/>
      </c>
      <c r="T69" s="237" t="str">
        <f t="shared" si="12"/>
        <v/>
      </c>
      <c r="U69" s="189">
        <f t="shared" si="13"/>
        <v>0</v>
      </c>
      <c r="V69" s="189">
        <f t="shared" si="22"/>
        <v>0</v>
      </c>
      <c r="W69" s="189">
        <f t="shared" si="14"/>
        <v>0</v>
      </c>
      <c r="X69" s="193" t="str">
        <f t="shared" si="2"/>
        <v/>
      </c>
      <c r="Y69" s="237" t="str">
        <f t="shared" si="3"/>
        <v>氏名</v>
      </c>
      <c r="Z69" s="237" t="str">
        <f t="shared" si="15"/>
        <v>・</v>
      </c>
      <c r="AA69" s="237" t="str">
        <f t="shared" si="4"/>
        <v>年齢</v>
      </c>
      <c r="AB69" s="237" t="str">
        <f t="shared" si="16"/>
        <v>・</v>
      </c>
      <c r="AC69" s="237" t="str">
        <f t="shared" si="5"/>
        <v>学年</v>
      </c>
      <c r="AD69" s="237" t="str">
        <f t="shared" si="17"/>
        <v>・</v>
      </c>
      <c r="AE69" s="237" t="str">
        <f t="shared" si="6"/>
        <v>プログラム掲載の有無</v>
      </c>
      <c r="AF69" s="237" t="str">
        <f t="shared" si="18"/>
        <v>が未記入です。</v>
      </c>
      <c r="AG69" s="237" t="str">
        <f t="shared" si="7"/>
        <v/>
      </c>
      <c r="AH69" s="237" t="str">
        <f t="shared" si="19"/>
        <v/>
      </c>
      <c r="AI69" s="237" t="str">
        <f t="shared" si="20"/>
        <v/>
      </c>
      <c r="AJ69" s="237" t="str">
        <f t="shared" si="21"/>
        <v/>
      </c>
      <c r="AK69" s="237" t="str">
        <f t="shared" si="8"/>
        <v/>
      </c>
    </row>
    <row r="70" spans="1:37" ht="25.5" customHeight="1">
      <c r="A70" s="183"/>
      <c r="B70" s="183"/>
      <c r="C70" s="228">
        <v>46</v>
      </c>
      <c r="D70" s="231"/>
      <c r="E70" s="229"/>
      <c r="F70" s="230"/>
      <c r="G70" s="231" t="s">
        <v>25</v>
      </c>
      <c r="H70" s="232" t="str">
        <f t="shared" si="0"/>
        <v/>
      </c>
      <c r="I70" s="232"/>
      <c r="J70" s="183"/>
      <c r="K70" s="183"/>
      <c r="L70" s="189"/>
      <c r="M70" s="245" t="s">
        <v>452</v>
      </c>
      <c r="N70" s="246"/>
      <c r="O70" s="244"/>
      <c r="P70" s="236" t="str">
        <f t="shared" si="10"/>
        <v/>
      </c>
      <c r="Q70" s="237" t="str">
        <f t="shared" si="11"/>
        <v/>
      </c>
      <c r="R70" s="237" t="str">
        <f t="shared" si="1"/>
        <v/>
      </c>
      <c r="S70" s="237" t="str">
        <f>IF(SUBSTITUTE(SUBSTITUTE($F70,"　","")," ","")="","",IFERROR(VLOOKUP($F70,$M$25:$M$45,1,FALSE),IFERROR(VLOOKUP(IF(AND(LEFT($F70,1)="小",NOT(SUM(COUNTIF($F70,{"*中*","*高*","*大*"})))),"小",IF(AND(LEFT($F70,1)="中",NOT(SUM(COUNTIF($F70,{"*小*","*高*","*大*"})))),"中",IF(AND(LEFT($F70,1)="高",NOT(SUM(COUNTIF($F70,{"*小*","*中*","*大*"})))),"高",IF(AND(LEFT($F70,1)="大",NOT(SUM(COUNTIF($F70,{"*小*","*中*","*高*"})))),"大","NG"))))&amp;MAX(TEXT(MID($F70,{1,2,3,4,5},{1;2;3;4;5;6;7;8;9;10;11;12;13;14;15}),"標準;;0;!0")*1),$M$25:$M$45,1,FALSE),"NG")))</f>
        <v/>
      </c>
      <c r="T70" s="237" t="str">
        <f t="shared" si="12"/>
        <v/>
      </c>
      <c r="U70" s="189">
        <f t="shared" si="13"/>
        <v>0</v>
      </c>
      <c r="V70" s="189">
        <f t="shared" si="22"/>
        <v>0</v>
      </c>
      <c r="W70" s="189">
        <f t="shared" si="14"/>
        <v>0</v>
      </c>
      <c r="X70" s="193" t="str">
        <f t="shared" si="2"/>
        <v/>
      </c>
      <c r="Y70" s="237" t="str">
        <f t="shared" si="3"/>
        <v>氏名</v>
      </c>
      <c r="Z70" s="237" t="str">
        <f t="shared" si="15"/>
        <v>・</v>
      </c>
      <c r="AA70" s="237" t="str">
        <f t="shared" si="4"/>
        <v>年齢</v>
      </c>
      <c r="AB70" s="237" t="str">
        <f t="shared" si="16"/>
        <v>・</v>
      </c>
      <c r="AC70" s="237" t="str">
        <f t="shared" si="5"/>
        <v>学年</v>
      </c>
      <c r="AD70" s="237" t="str">
        <f t="shared" si="17"/>
        <v>・</v>
      </c>
      <c r="AE70" s="237" t="str">
        <f t="shared" si="6"/>
        <v>プログラム掲載の有無</v>
      </c>
      <c r="AF70" s="237" t="str">
        <f t="shared" si="18"/>
        <v>が未記入です。</v>
      </c>
      <c r="AG70" s="237" t="str">
        <f t="shared" si="7"/>
        <v/>
      </c>
      <c r="AH70" s="237" t="str">
        <f t="shared" si="19"/>
        <v/>
      </c>
      <c r="AI70" s="237" t="str">
        <f t="shared" si="20"/>
        <v/>
      </c>
      <c r="AJ70" s="237" t="str">
        <f t="shared" si="21"/>
        <v/>
      </c>
      <c r="AK70" s="237" t="str">
        <f t="shared" si="8"/>
        <v/>
      </c>
    </row>
    <row r="71" spans="1:37" ht="25.5" customHeight="1">
      <c r="A71" s="183"/>
      <c r="B71" s="183"/>
      <c r="C71" s="228">
        <v>47</v>
      </c>
      <c r="D71" s="231"/>
      <c r="E71" s="229"/>
      <c r="F71" s="230"/>
      <c r="G71" s="231" t="s">
        <v>25</v>
      </c>
      <c r="H71" s="232" t="str">
        <f t="shared" si="0"/>
        <v/>
      </c>
      <c r="I71" s="232"/>
      <c r="J71" s="183"/>
      <c r="K71" s="183"/>
      <c r="L71" s="189"/>
      <c r="M71" s="234" t="s">
        <v>454</v>
      </c>
      <c r="N71" s="247">
        <v>10</v>
      </c>
      <c r="O71" s="248"/>
      <c r="P71" s="236" t="str">
        <f t="shared" si="10"/>
        <v/>
      </c>
      <c r="Q71" s="237" t="str">
        <f t="shared" si="11"/>
        <v/>
      </c>
      <c r="R71" s="237" t="str">
        <f t="shared" si="1"/>
        <v/>
      </c>
      <c r="S71" s="237" t="str">
        <f>IF(SUBSTITUTE(SUBSTITUTE($F71,"　","")," ","")="","",IFERROR(VLOOKUP($F71,$M$25:$M$45,1,FALSE),IFERROR(VLOOKUP(IF(AND(LEFT($F71,1)="小",NOT(SUM(COUNTIF($F71,{"*中*","*高*","*大*"})))),"小",IF(AND(LEFT($F71,1)="中",NOT(SUM(COUNTIF($F71,{"*小*","*高*","*大*"})))),"中",IF(AND(LEFT($F71,1)="高",NOT(SUM(COUNTIF($F71,{"*小*","*中*","*大*"})))),"高",IF(AND(LEFT($F71,1)="大",NOT(SUM(COUNTIF($F71,{"*小*","*中*","*高*"})))),"大","NG"))))&amp;MAX(TEXT(MID($F71,{1,2,3,4,5},{1;2;3;4;5;6;7;8;9;10;11;12;13;14;15}),"標準;;0;!0")*1),$M$25:$M$45,1,FALSE),"NG")))</f>
        <v/>
      </c>
      <c r="T71" s="237" t="str">
        <f t="shared" si="12"/>
        <v/>
      </c>
      <c r="U71" s="189">
        <f t="shared" si="13"/>
        <v>0</v>
      </c>
      <c r="V71" s="189">
        <f t="shared" si="22"/>
        <v>0</v>
      </c>
      <c r="W71" s="189">
        <f t="shared" si="14"/>
        <v>0</v>
      </c>
      <c r="X71" s="193" t="str">
        <f t="shared" si="2"/>
        <v/>
      </c>
      <c r="Y71" s="237" t="str">
        <f t="shared" si="3"/>
        <v>氏名</v>
      </c>
      <c r="Z71" s="237" t="str">
        <f t="shared" si="15"/>
        <v>・</v>
      </c>
      <c r="AA71" s="237" t="str">
        <f t="shared" si="4"/>
        <v>年齢</v>
      </c>
      <c r="AB71" s="237" t="str">
        <f t="shared" si="16"/>
        <v>・</v>
      </c>
      <c r="AC71" s="237" t="str">
        <f t="shared" si="5"/>
        <v>学年</v>
      </c>
      <c r="AD71" s="237" t="str">
        <f t="shared" si="17"/>
        <v>・</v>
      </c>
      <c r="AE71" s="237" t="str">
        <f t="shared" si="6"/>
        <v>プログラム掲載の有無</v>
      </c>
      <c r="AF71" s="237" t="str">
        <f t="shared" si="18"/>
        <v>が未記入です。</v>
      </c>
      <c r="AG71" s="237" t="str">
        <f t="shared" si="7"/>
        <v/>
      </c>
      <c r="AH71" s="237" t="str">
        <f t="shared" si="19"/>
        <v/>
      </c>
      <c r="AI71" s="237" t="str">
        <f t="shared" si="20"/>
        <v/>
      </c>
      <c r="AJ71" s="237" t="str">
        <f t="shared" si="21"/>
        <v/>
      </c>
      <c r="AK71" s="237" t="str">
        <f t="shared" si="8"/>
        <v/>
      </c>
    </row>
    <row r="72" spans="1:37" ht="25.5" customHeight="1">
      <c r="A72" s="183"/>
      <c r="B72" s="183"/>
      <c r="C72" s="228">
        <v>48</v>
      </c>
      <c r="D72" s="231"/>
      <c r="E72" s="229"/>
      <c r="F72" s="230"/>
      <c r="G72" s="231" t="s">
        <v>25</v>
      </c>
      <c r="H72" s="232" t="str">
        <f t="shared" si="0"/>
        <v/>
      </c>
      <c r="I72" s="232"/>
      <c r="J72" s="183"/>
      <c r="K72" s="183"/>
      <c r="L72" s="189"/>
      <c r="M72" s="189"/>
      <c r="N72" s="189"/>
      <c r="O72" s="189"/>
      <c r="P72" s="236" t="str">
        <f t="shared" si="10"/>
        <v/>
      </c>
      <c r="Q72" s="237" t="str">
        <f t="shared" si="11"/>
        <v/>
      </c>
      <c r="R72" s="237" t="str">
        <f t="shared" si="1"/>
        <v/>
      </c>
      <c r="S72" s="237" t="str">
        <f>IF(SUBSTITUTE(SUBSTITUTE($F72,"　","")," ","")="","",IFERROR(VLOOKUP($F72,$M$25:$M$45,1,FALSE),IFERROR(VLOOKUP(IF(AND(LEFT($F72,1)="小",NOT(SUM(COUNTIF($F72,{"*中*","*高*","*大*"})))),"小",IF(AND(LEFT($F72,1)="中",NOT(SUM(COUNTIF($F72,{"*小*","*高*","*大*"})))),"中",IF(AND(LEFT($F72,1)="高",NOT(SUM(COUNTIF($F72,{"*小*","*中*","*大*"})))),"高",IF(AND(LEFT($F72,1)="大",NOT(SUM(COUNTIF($F72,{"*小*","*中*","*高*"})))),"大","NG"))))&amp;MAX(TEXT(MID($F72,{1,2,3,4,5},{1;2;3;4;5;6;7;8;9;10;11;12;13;14;15}),"標準;;0;!0")*1),$M$25:$M$45,1,FALSE),"NG")))</f>
        <v/>
      </c>
      <c r="T72" s="237" t="str">
        <f t="shared" si="12"/>
        <v/>
      </c>
      <c r="U72" s="189">
        <f t="shared" si="13"/>
        <v>0</v>
      </c>
      <c r="V72" s="189">
        <f t="shared" si="22"/>
        <v>0</v>
      </c>
      <c r="W72" s="189">
        <f t="shared" si="14"/>
        <v>0</v>
      </c>
      <c r="X72" s="193" t="str">
        <f t="shared" si="2"/>
        <v/>
      </c>
      <c r="Y72" s="237" t="str">
        <f t="shared" si="3"/>
        <v>氏名</v>
      </c>
      <c r="Z72" s="237" t="str">
        <f t="shared" si="15"/>
        <v>・</v>
      </c>
      <c r="AA72" s="237" t="str">
        <f t="shared" si="4"/>
        <v>年齢</v>
      </c>
      <c r="AB72" s="237" t="str">
        <f t="shared" si="16"/>
        <v>・</v>
      </c>
      <c r="AC72" s="237" t="str">
        <f t="shared" si="5"/>
        <v>学年</v>
      </c>
      <c r="AD72" s="237" t="str">
        <f t="shared" si="17"/>
        <v>・</v>
      </c>
      <c r="AE72" s="237" t="str">
        <f t="shared" si="6"/>
        <v>プログラム掲載の有無</v>
      </c>
      <c r="AF72" s="237" t="str">
        <f t="shared" si="18"/>
        <v>が未記入です。</v>
      </c>
      <c r="AG72" s="237" t="str">
        <f t="shared" si="7"/>
        <v/>
      </c>
      <c r="AH72" s="237" t="str">
        <f t="shared" si="19"/>
        <v/>
      </c>
      <c r="AI72" s="237" t="str">
        <f t="shared" si="20"/>
        <v/>
      </c>
      <c r="AJ72" s="237" t="str">
        <f t="shared" si="21"/>
        <v/>
      </c>
      <c r="AK72" s="237" t="str">
        <f t="shared" si="8"/>
        <v/>
      </c>
    </row>
    <row r="73" spans="1:37" ht="25.5" customHeight="1">
      <c r="A73" s="183"/>
      <c r="B73" s="183"/>
      <c r="C73" s="228">
        <v>49</v>
      </c>
      <c r="D73" s="231"/>
      <c r="E73" s="229"/>
      <c r="F73" s="230"/>
      <c r="G73" s="231" t="s">
        <v>25</v>
      </c>
      <c r="H73" s="232" t="str">
        <f t="shared" si="0"/>
        <v/>
      </c>
      <c r="I73" s="232"/>
      <c r="J73" s="183"/>
      <c r="K73" s="183"/>
      <c r="L73" s="189"/>
      <c r="M73" s="189"/>
      <c r="N73" s="189"/>
      <c r="O73" s="189"/>
      <c r="P73" s="236" t="str">
        <f t="shared" si="10"/>
        <v/>
      </c>
      <c r="Q73" s="237" t="str">
        <f t="shared" si="11"/>
        <v/>
      </c>
      <c r="R73" s="237" t="str">
        <f t="shared" si="1"/>
        <v/>
      </c>
      <c r="S73" s="237" t="str">
        <f>IF(SUBSTITUTE(SUBSTITUTE($F73,"　","")," ","")="","",IFERROR(VLOOKUP($F73,$M$25:$M$45,1,FALSE),IFERROR(VLOOKUP(IF(AND(LEFT($F73,1)="小",NOT(SUM(COUNTIF($F73,{"*中*","*高*","*大*"})))),"小",IF(AND(LEFT($F73,1)="中",NOT(SUM(COUNTIF($F73,{"*小*","*高*","*大*"})))),"中",IF(AND(LEFT($F73,1)="高",NOT(SUM(COUNTIF($F73,{"*小*","*中*","*大*"})))),"高",IF(AND(LEFT($F73,1)="大",NOT(SUM(COUNTIF($F73,{"*小*","*中*","*高*"})))),"大","NG"))))&amp;MAX(TEXT(MID($F73,{1,2,3,4,5},{1;2;3;4;5;6;7;8;9;10;11;12;13;14;15}),"標準;;0;!0")*1),$M$25:$M$45,1,FALSE),"NG")))</f>
        <v/>
      </c>
      <c r="T73" s="237" t="str">
        <f t="shared" si="12"/>
        <v/>
      </c>
      <c r="U73" s="189">
        <f t="shared" si="13"/>
        <v>0</v>
      </c>
      <c r="V73" s="189">
        <f t="shared" si="22"/>
        <v>0</v>
      </c>
      <c r="W73" s="189">
        <f t="shared" si="14"/>
        <v>0</v>
      </c>
      <c r="X73" s="193" t="str">
        <f t="shared" si="2"/>
        <v/>
      </c>
      <c r="Y73" s="237" t="str">
        <f t="shared" si="3"/>
        <v>氏名</v>
      </c>
      <c r="Z73" s="237" t="str">
        <f t="shared" si="15"/>
        <v>・</v>
      </c>
      <c r="AA73" s="237" t="str">
        <f t="shared" si="4"/>
        <v>年齢</v>
      </c>
      <c r="AB73" s="237" t="str">
        <f t="shared" si="16"/>
        <v>・</v>
      </c>
      <c r="AC73" s="237" t="str">
        <f t="shared" si="5"/>
        <v>学年</v>
      </c>
      <c r="AD73" s="237" t="str">
        <f t="shared" si="17"/>
        <v>・</v>
      </c>
      <c r="AE73" s="237" t="str">
        <f t="shared" si="6"/>
        <v>プログラム掲載の有無</v>
      </c>
      <c r="AF73" s="237" t="str">
        <f t="shared" si="18"/>
        <v>が未記入です。</v>
      </c>
      <c r="AG73" s="237" t="str">
        <f t="shared" si="7"/>
        <v/>
      </c>
      <c r="AH73" s="237" t="str">
        <f t="shared" si="19"/>
        <v/>
      </c>
      <c r="AI73" s="237" t="str">
        <f t="shared" si="20"/>
        <v/>
      </c>
      <c r="AJ73" s="237" t="str">
        <f t="shared" si="21"/>
        <v/>
      </c>
      <c r="AK73" s="237" t="str">
        <f t="shared" si="8"/>
        <v/>
      </c>
    </row>
    <row r="74" spans="1:37" ht="25.5" customHeight="1">
      <c r="A74" s="183"/>
      <c r="B74" s="183"/>
      <c r="C74" s="228">
        <v>50</v>
      </c>
      <c r="D74" s="231"/>
      <c r="E74" s="229"/>
      <c r="F74" s="230"/>
      <c r="G74" s="231" t="s">
        <v>25</v>
      </c>
      <c r="H74" s="232" t="str">
        <f t="shared" si="0"/>
        <v/>
      </c>
      <c r="I74" s="232"/>
      <c r="J74" s="183"/>
      <c r="K74" s="183"/>
      <c r="L74" s="189"/>
      <c r="M74" s="189"/>
      <c r="N74" s="189"/>
      <c r="O74" s="189"/>
      <c r="P74" s="236" t="str">
        <f t="shared" si="10"/>
        <v/>
      </c>
      <c r="Q74" s="237" t="str">
        <f t="shared" si="11"/>
        <v/>
      </c>
      <c r="R74" s="237" t="str">
        <f t="shared" si="1"/>
        <v/>
      </c>
      <c r="S74" s="237" t="str">
        <f>IF(SUBSTITUTE(SUBSTITUTE($F74,"　","")," ","")="","",IFERROR(VLOOKUP($F74,$M$25:$M$45,1,FALSE),IFERROR(VLOOKUP(IF(AND(LEFT($F74,1)="小",NOT(SUM(COUNTIF($F74,{"*中*","*高*","*大*"})))),"小",IF(AND(LEFT($F74,1)="中",NOT(SUM(COUNTIF($F74,{"*小*","*高*","*大*"})))),"中",IF(AND(LEFT($F74,1)="高",NOT(SUM(COUNTIF($F74,{"*小*","*中*","*大*"})))),"高",IF(AND(LEFT($F74,1)="大",NOT(SUM(COUNTIF($F74,{"*小*","*中*","*高*"})))),"大","NG"))))&amp;MAX(TEXT(MID($F74,{1,2,3,4,5},{1;2;3;4;5;6;7;8;9;10;11;12;13;14;15}),"標準;;0;!0")*1),$M$25:$M$45,1,FALSE),"NG")))</f>
        <v/>
      </c>
      <c r="T74" s="237" t="str">
        <f t="shared" si="12"/>
        <v/>
      </c>
      <c r="U74" s="189">
        <f t="shared" si="13"/>
        <v>0</v>
      </c>
      <c r="V74" s="189">
        <f t="shared" si="22"/>
        <v>0</v>
      </c>
      <c r="W74" s="189">
        <f t="shared" si="14"/>
        <v>0</v>
      </c>
      <c r="X74" s="193" t="str">
        <f t="shared" si="2"/>
        <v/>
      </c>
      <c r="Y74" s="237" t="str">
        <f t="shared" si="3"/>
        <v>氏名</v>
      </c>
      <c r="Z74" s="237" t="str">
        <f t="shared" si="15"/>
        <v>・</v>
      </c>
      <c r="AA74" s="237" t="str">
        <f t="shared" si="4"/>
        <v>年齢</v>
      </c>
      <c r="AB74" s="237" t="str">
        <f t="shared" si="16"/>
        <v>・</v>
      </c>
      <c r="AC74" s="237" t="str">
        <f t="shared" si="5"/>
        <v>学年</v>
      </c>
      <c r="AD74" s="237" t="str">
        <f t="shared" si="17"/>
        <v>・</v>
      </c>
      <c r="AE74" s="237" t="str">
        <f t="shared" si="6"/>
        <v>プログラム掲載の有無</v>
      </c>
      <c r="AF74" s="237" t="str">
        <f t="shared" si="18"/>
        <v>が未記入です。</v>
      </c>
      <c r="AG74" s="237" t="str">
        <f t="shared" si="7"/>
        <v/>
      </c>
      <c r="AH74" s="237" t="str">
        <f t="shared" si="19"/>
        <v/>
      </c>
      <c r="AI74" s="237" t="str">
        <f t="shared" si="20"/>
        <v/>
      </c>
      <c r="AJ74" s="237" t="str">
        <f t="shared" si="21"/>
        <v/>
      </c>
      <c r="AK74" s="237" t="str">
        <f t="shared" si="8"/>
        <v/>
      </c>
    </row>
    <row r="75" spans="1:37" ht="25.5" customHeight="1">
      <c r="A75" s="183"/>
      <c r="B75" s="183"/>
      <c r="C75" s="228">
        <v>51</v>
      </c>
      <c r="D75" s="231"/>
      <c r="E75" s="229"/>
      <c r="F75" s="230"/>
      <c r="G75" s="231" t="s">
        <v>25</v>
      </c>
      <c r="H75" s="232" t="str">
        <f t="shared" si="0"/>
        <v/>
      </c>
      <c r="I75" s="232"/>
      <c r="J75" s="183"/>
      <c r="K75" s="183"/>
      <c r="L75" s="189"/>
      <c r="M75" s="189"/>
      <c r="N75" s="189"/>
      <c r="O75" s="189"/>
      <c r="P75" s="236" t="str">
        <f t="shared" si="10"/>
        <v/>
      </c>
      <c r="Q75" s="237" t="str">
        <f t="shared" si="11"/>
        <v/>
      </c>
      <c r="R75" s="237" t="str">
        <f t="shared" si="1"/>
        <v/>
      </c>
      <c r="S75" s="237" t="str">
        <f>IF(SUBSTITUTE(SUBSTITUTE($F75,"　","")," ","")="","",IFERROR(VLOOKUP($F75,$M$25:$M$45,1,FALSE),IFERROR(VLOOKUP(IF(AND(LEFT($F75,1)="小",NOT(SUM(COUNTIF($F75,{"*中*","*高*","*大*"})))),"小",IF(AND(LEFT($F75,1)="中",NOT(SUM(COUNTIF($F75,{"*小*","*高*","*大*"})))),"中",IF(AND(LEFT($F75,1)="高",NOT(SUM(COUNTIF($F75,{"*小*","*中*","*大*"})))),"高",IF(AND(LEFT($F75,1)="大",NOT(SUM(COUNTIF($F75,{"*小*","*中*","*高*"})))),"大","NG"))))&amp;MAX(TEXT(MID($F75,{1,2,3,4,5},{1;2;3;4;5;6;7;8;9;10;11;12;13;14;15}),"標準;;0;!0")*1),$M$25:$M$45,1,FALSE),"NG")))</f>
        <v/>
      </c>
      <c r="T75" s="237" t="str">
        <f t="shared" si="12"/>
        <v/>
      </c>
      <c r="U75" s="189">
        <f t="shared" si="13"/>
        <v>0</v>
      </c>
      <c r="V75" s="189">
        <f t="shared" si="22"/>
        <v>0</v>
      </c>
      <c r="W75" s="189">
        <f t="shared" si="14"/>
        <v>0</v>
      </c>
      <c r="X75" s="193" t="str">
        <f t="shared" si="2"/>
        <v/>
      </c>
      <c r="Y75" s="237" t="str">
        <f t="shared" si="3"/>
        <v>氏名</v>
      </c>
      <c r="Z75" s="237" t="str">
        <f t="shared" si="15"/>
        <v>・</v>
      </c>
      <c r="AA75" s="237" t="str">
        <f t="shared" si="4"/>
        <v>年齢</v>
      </c>
      <c r="AB75" s="237" t="str">
        <f t="shared" si="16"/>
        <v>・</v>
      </c>
      <c r="AC75" s="237" t="str">
        <f t="shared" si="5"/>
        <v>学年</v>
      </c>
      <c r="AD75" s="237" t="str">
        <f t="shared" si="17"/>
        <v>・</v>
      </c>
      <c r="AE75" s="237" t="str">
        <f t="shared" si="6"/>
        <v>プログラム掲載の有無</v>
      </c>
      <c r="AF75" s="237" t="str">
        <f t="shared" si="18"/>
        <v>が未記入です。</v>
      </c>
      <c r="AG75" s="237" t="str">
        <f t="shared" si="7"/>
        <v/>
      </c>
      <c r="AH75" s="237" t="str">
        <f t="shared" si="19"/>
        <v/>
      </c>
      <c r="AI75" s="237" t="str">
        <f t="shared" si="20"/>
        <v/>
      </c>
      <c r="AJ75" s="237" t="str">
        <f t="shared" si="21"/>
        <v/>
      </c>
      <c r="AK75" s="237" t="str">
        <f t="shared" si="8"/>
        <v/>
      </c>
    </row>
    <row r="76" spans="1:37" ht="25.5" customHeight="1">
      <c r="A76" s="183"/>
      <c r="B76" s="183"/>
      <c r="C76" s="228">
        <v>52</v>
      </c>
      <c r="D76" s="231"/>
      <c r="E76" s="229"/>
      <c r="F76" s="230"/>
      <c r="G76" s="231" t="s">
        <v>25</v>
      </c>
      <c r="H76" s="232" t="str">
        <f t="shared" si="0"/>
        <v/>
      </c>
      <c r="I76" s="232"/>
      <c r="J76" s="183"/>
      <c r="K76" s="183"/>
      <c r="L76" s="189"/>
      <c r="M76" s="189"/>
      <c r="N76" s="189"/>
      <c r="O76" s="189"/>
      <c r="P76" s="236" t="str">
        <f t="shared" si="10"/>
        <v/>
      </c>
      <c r="Q76" s="237" t="str">
        <f t="shared" si="11"/>
        <v/>
      </c>
      <c r="R76" s="237" t="str">
        <f t="shared" si="1"/>
        <v/>
      </c>
      <c r="S76" s="237" t="str">
        <f>IF(SUBSTITUTE(SUBSTITUTE($F76,"　","")," ","")="","",IFERROR(VLOOKUP($F76,$M$25:$M$45,1,FALSE),IFERROR(VLOOKUP(IF(AND(LEFT($F76,1)="小",NOT(SUM(COUNTIF($F76,{"*中*","*高*","*大*"})))),"小",IF(AND(LEFT($F76,1)="中",NOT(SUM(COUNTIF($F76,{"*小*","*高*","*大*"})))),"中",IF(AND(LEFT($F76,1)="高",NOT(SUM(COUNTIF($F76,{"*小*","*中*","*大*"})))),"高",IF(AND(LEFT($F76,1)="大",NOT(SUM(COUNTIF($F76,{"*小*","*中*","*高*"})))),"大","NG"))))&amp;MAX(TEXT(MID($F76,{1,2,3,4,5},{1;2;3;4;5;6;7;8;9;10;11;12;13;14;15}),"標準;;0;!0")*1),$M$25:$M$45,1,FALSE),"NG")))</f>
        <v/>
      </c>
      <c r="T76" s="237" t="str">
        <f t="shared" si="12"/>
        <v/>
      </c>
      <c r="U76" s="189">
        <f t="shared" si="13"/>
        <v>0</v>
      </c>
      <c r="V76" s="189">
        <f t="shared" si="22"/>
        <v>0</v>
      </c>
      <c r="W76" s="189">
        <f t="shared" si="14"/>
        <v>0</v>
      </c>
      <c r="X76" s="193" t="str">
        <f t="shared" si="2"/>
        <v/>
      </c>
      <c r="Y76" s="237" t="str">
        <f t="shared" si="3"/>
        <v>氏名</v>
      </c>
      <c r="Z76" s="237" t="str">
        <f t="shared" si="15"/>
        <v>・</v>
      </c>
      <c r="AA76" s="237" t="str">
        <f t="shared" si="4"/>
        <v>年齢</v>
      </c>
      <c r="AB76" s="237" t="str">
        <f t="shared" si="16"/>
        <v>・</v>
      </c>
      <c r="AC76" s="237" t="str">
        <f t="shared" si="5"/>
        <v>学年</v>
      </c>
      <c r="AD76" s="237" t="str">
        <f t="shared" si="17"/>
        <v>・</v>
      </c>
      <c r="AE76" s="237" t="str">
        <f t="shared" si="6"/>
        <v>プログラム掲載の有無</v>
      </c>
      <c r="AF76" s="237" t="str">
        <f t="shared" si="18"/>
        <v>が未記入です。</v>
      </c>
      <c r="AG76" s="237" t="str">
        <f t="shared" si="7"/>
        <v/>
      </c>
      <c r="AH76" s="237" t="str">
        <f t="shared" si="19"/>
        <v/>
      </c>
      <c r="AI76" s="237" t="str">
        <f t="shared" si="20"/>
        <v/>
      </c>
      <c r="AJ76" s="237" t="str">
        <f t="shared" si="21"/>
        <v/>
      </c>
      <c r="AK76" s="237" t="str">
        <f t="shared" si="8"/>
        <v/>
      </c>
    </row>
    <row r="77" spans="1:37" ht="25.5" customHeight="1">
      <c r="A77" s="183"/>
      <c r="B77" s="183"/>
      <c r="C77" s="228">
        <v>53</v>
      </c>
      <c r="D77" s="231"/>
      <c r="E77" s="229"/>
      <c r="F77" s="230"/>
      <c r="G77" s="231" t="s">
        <v>25</v>
      </c>
      <c r="H77" s="232" t="str">
        <f t="shared" si="0"/>
        <v/>
      </c>
      <c r="I77" s="232"/>
      <c r="J77" s="183"/>
      <c r="K77" s="183"/>
      <c r="L77" s="189"/>
      <c r="M77" s="189"/>
      <c r="N77" s="189"/>
      <c r="O77" s="189"/>
      <c r="P77" s="236" t="str">
        <f t="shared" si="10"/>
        <v/>
      </c>
      <c r="Q77" s="237" t="str">
        <f t="shared" si="11"/>
        <v/>
      </c>
      <c r="R77" s="237" t="str">
        <f t="shared" si="1"/>
        <v/>
      </c>
      <c r="S77" s="237" t="str">
        <f>IF(SUBSTITUTE(SUBSTITUTE($F77,"　","")," ","")="","",IFERROR(VLOOKUP($F77,$M$25:$M$45,1,FALSE),IFERROR(VLOOKUP(IF(AND(LEFT($F77,1)="小",NOT(SUM(COUNTIF($F77,{"*中*","*高*","*大*"})))),"小",IF(AND(LEFT($F77,1)="中",NOT(SUM(COUNTIF($F77,{"*小*","*高*","*大*"})))),"中",IF(AND(LEFT($F77,1)="高",NOT(SUM(COUNTIF($F77,{"*小*","*中*","*大*"})))),"高",IF(AND(LEFT($F77,1)="大",NOT(SUM(COUNTIF($F77,{"*小*","*中*","*高*"})))),"大","NG"))))&amp;MAX(TEXT(MID($F77,{1,2,3,4,5},{1;2;3;4;5;6;7;8;9;10;11;12;13;14;15}),"標準;;0;!0")*1),$M$25:$M$45,1,FALSE),"NG")))</f>
        <v/>
      </c>
      <c r="T77" s="237" t="str">
        <f t="shared" si="12"/>
        <v/>
      </c>
      <c r="U77" s="189">
        <f t="shared" si="13"/>
        <v>0</v>
      </c>
      <c r="V77" s="189">
        <f t="shared" si="22"/>
        <v>0</v>
      </c>
      <c r="W77" s="189">
        <f t="shared" si="14"/>
        <v>0</v>
      </c>
      <c r="X77" s="193" t="str">
        <f t="shared" si="2"/>
        <v/>
      </c>
      <c r="Y77" s="237" t="str">
        <f t="shared" si="3"/>
        <v>氏名</v>
      </c>
      <c r="Z77" s="237" t="str">
        <f t="shared" si="15"/>
        <v>・</v>
      </c>
      <c r="AA77" s="237" t="str">
        <f t="shared" si="4"/>
        <v>年齢</v>
      </c>
      <c r="AB77" s="237" t="str">
        <f t="shared" si="16"/>
        <v>・</v>
      </c>
      <c r="AC77" s="237" t="str">
        <f t="shared" si="5"/>
        <v>学年</v>
      </c>
      <c r="AD77" s="237" t="str">
        <f t="shared" si="17"/>
        <v>・</v>
      </c>
      <c r="AE77" s="237" t="str">
        <f t="shared" si="6"/>
        <v>プログラム掲載の有無</v>
      </c>
      <c r="AF77" s="237" t="str">
        <f t="shared" si="18"/>
        <v>が未記入です。</v>
      </c>
      <c r="AG77" s="237" t="str">
        <f t="shared" si="7"/>
        <v/>
      </c>
      <c r="AH77" s="237" t="str">
        <f t="shared" si="19"/>
        <v/>
      </c>
      <c r="AI77" s="237" t="str">
        <f t="shared" si="20"/>
        <v/>
      </c>
      <c r="AJ77" s="237" t="str">
        <f t="shared" si="21"/>
        <v/>
      </c>
      <c r="AK77" s="237" t="str">
        <f t="shared" si="8"/>
        <v/>
      </c>
    </row>
    <row r="78" spans="1:37" ht="25.5" customHeight="1">
      <c r="A78" s="183"/>
      <c r="B78" s="183"/>
      <c r="C78" s="228">
        <v>54</v>
      </c>
      <c r="D78" s="231"/>
      <c r="E78" s="229"/>
      <c r="F78" s="230"/>
      <c r="G78" s="231" t="s">
        <v>25</v>
      </c>
      <c r="H78" s="232" t="str">
        <f t="shared" si="0"/>
        <v/>
      </c>
      <c r="I78" s="232"/>
      <c r="J78" s="183"/>
      <c r="K78" s="183"/>
      <c r="L78" s="189"/>
      <c r="M78" s="189"/>
      <c r="N78" s="189"/>
      <c r="O78" s="189"/>
      <c r="P78" s="236" t="str">
        <f t="shared" si="10"/>
        <v/>
      </c>
      <c r="Q78" s="237" t="str">
        <f t="shared" si="11"/>
        <v/>
      </c>
      <c r="R78" s="237" t="str">
        <f t="shared" si="1"/>
        <v/>
      </c>
      <c r="S78" s="237" t="str">
        <f>IF(SUBSTITUTE(SUBSTITUTE($F78,"　","")," ","")="","",IFERROR(VLOOKUP($F78,$M$25:$M$45,1,FALSE),IFERROR(VLOOKUP(IF(AND(LEFT($F78,1)="小",NOT(SUM(COUNTIF($F78,{"*中*","*高*","*大*"})))),"小",IF(AND(LEFT($F78,1)="中",NOT(SUM(COUNTIF($F78,{"*小*","*高*","*大*"})))),"中",IF(AND(LEFT($F78,1)="高",NOT(SUM(COUNTIF($F78,{"*小*","*中*","*大*"})))),"高",IF(AND(LEFT($F78,1)="大",NOT(SUM(COUNTIF($F78,{"*小*","*中*","*高*"})))),"大","NG"))))&amp;MAX(TEXT(MID($F78,{1,2,3,4,5},{1;2;3;4;5;6;7;8;9;10;11;12;13;14;15}),"標準;;0;!0")*1),$M$25:$M$45,1,FALSE),"NG")))</f>
        <v/>
      </c>
      <c r="T78" s="237" t="str">
        <f t="shared" si="12"/>
        <v/>
      </c>
      <c r="U78" s="189">
        <f t="shared" si="13"/>
        <v>0</v>
      </c>
      <c r="V78" s="189">
        <f t="shared" si="22"/>
        <v>0</v>
      </c>
      <c r="W78" s="189">
        <f t="shared" si="14"/>
        <v>0</v>
      </c>
      <c r="X78" s="193" t="str">
        <f t="shared" si="2"/>
        <v/>
      </c>
      <c r="Y78" s="237" t="str">
        <f t="shared" si="3"/>
        <v>氏名</v>
      </c>
      <c r="Z78" s="237" t="str">
        <f t="shared" si="15"/>
        <v>・</v>
      </c>
      <c r="AA78" s="237" t="str">
        <f t="shared" si="4"/>
        <v>年齢</v>
      </c>
      <c r="AB78" s="237" t="str">
        <f t="shared" si="16"/>
        <v>・</v>
      </c>
      <c r="AC78" s="237" t="str">
        <f t="shared" si="5"/>
        <v>学年</v>
      </c>
      <c r="AD78" s="237" t="str">
        <f t="shared" si="17"/>
        <v>・</v>
      </c>
      <c r="AE78" s="237" t="str">
        <f t="shared" si="6"/>
        <v>プログラム掲載の有無</v>
      </c>
      <c r="AF78" s="237" t="str">
        <f t="shared" si="18"/>
        <v>が未記入です。</v>
      </c>
      <c r="AG78" s="237" t="str">
        <f t="shared" si="7"/>
        <v/>
      </c>
      <c r="AH78" s="237" t="str">
        <f t="shared" si="19"/>
        <v/>
      </c>
      <c r="AI78" s="237" t="str">
        <f t="shared" si="20"/>
        <v/>
      </c>
      <c r="AJ78" s="237" t="str">
        <f t="shared" si="21"/>
        <v/>
      </c>
      <c r="AK78" s="237" t="str">
        <f t="shared" si="8"/>
        <v/>
      </c>
    </row>
    <row r="79" spans="1:37" ht="25.5" customHeight="1">
      <c r="A79" s="183"/>
      <c r="B79" s="183"/>
      <c r="C79" s="228">
        <v>55</v>
      </c>
      <c r="D79" s="231"/>
      <c r="E79" s="229"/>
      <c r="F79" s="230"/>
      <c r="G79" s="231" t="s">
        <v>25</v>
      </c>
      <c r="H79" s="232" t="str">
        <f t="shared" si="0"/>
        <v/>
      </c>
      <c r="I79" s="232"/>
      <c r="J79" s="183"/>
      <c r="K79" s="183"/>
      <c r="L79" s="189"/>
      <c r="M79" s="189"/>
      <c r="N79" s="189"/>
      <c r="O79" s="189"/>
      <c r="P79" s="236" t="str">
        <f t="shared" si="10"/>
        <v/>
      </c>
      <c r="Q79" s="237" t="str">
        <f t="shared" si="11"/>
        <v/>
      </c>
      <c r="R79" s="237" t="str">
        <f t="shared" si="1"/>
        <v/>
      </c>
      <c r="S79" s="237" t="str">
        <f>IF(SUBSTITUTE(SUBSTITUTE($F79,"　","")," ","")="","",IFERROR(VLOOKUP($F79,$M$25:$M$45,1,FALSE),IFERROR(VLOOKUP(IF(AND(LEFT($F79,1)="小",NOT(SUM(COUNTIF($F79,{"*中*","*高*","*大*"})))),"小",IF(AND(LEFT($F79,1)="中",NOT(SUM(COUNTIF($F79,{"*小*","*高*","*大*"})))),"中",IF(AND(LEFT($F79,1)="高",NOT(SUM(COUNTIF($F79,{"*小*","*中*","*大*"})))),"高",IF(AND(LEFT($F79,1)="大",NOT(SUM(COUNTIF($F79,{"*小*","*中*","*高*"})))),"大","NG"))))&amp;MAX(TEXT(MID($F79,{1,2,3,4,5},{1;2;3;4;5;6;7;8;9;10;11;12;13;14;15}),"標準;;0;!0")*1),$M$25:$M$45,1,FALSE),"NG")))</f>
        <v/>
      </c>
      <c r="T79" s="237" t="str">
        <f t="shared" si="12"/>
        <v/>
      </c>
      <c r="U79" s="189">
        <f t="shared" si="13"/>
        <v>0</v>
      </c>
      <c r="V79" s="189">
        <f t="shared" si="22"/>
        <v>0</v>
      </c>
      <c r="W79" s="189">
        <f t="shared" si="14"/>
        <v>0</v>
      </c>
      <c r="X79" s="193" t="str">
        <f t="shared" si="2"/>
        <v/>
      </c>
      <c r="Y79" s="237" t="str">
        <f t="shared" si="3"/>
        <v>氏名</v>
      </c>
      <c r="Z79" s="237" t="str">
        <f t="shared" si="15"/>
        <v>・</v>
      </c>
      <c r="AA79" s="237" t="str">
        <f t="shared" si="4"/>
        <v>年齢</v>
      </c>
      <c r="AB79" s="237" t="str">
        <f t="shared" si="16"/>
        <v>・</v>
      </c>
      <c r="AC79" s="237" t="str">
        <f t="shared" si="5"/>
        <v>学年</v>
      </c>
      <c r="AD79" s="237" t="str">
        <f t="shared" si="17"/>
        <v>・</v>
      </c>
      <c r="AE79" s="237" t="str">
        <f t="shared" si="6"/>
        <v>プログラム掲載の有無</v>
      </c>
      <c r="AF79" s="237" t="str">
        <f t="shared" si="18"/>
        <v>が未記入です。</v>
      </c>
      <c r="AG79" s="237" t="str">
        <f t="shared" si="7"/>
        <v/>
      </c>
      <c r="AH79" s="237" t="str">
        <f t="shared" si="19"/>
        <v/>
      </c>
      <c r="AI79" s="237" t="str">
        <f t="shared" si="20"/>
        <v/>
      </c>
      <c r="AJ79" s="237" t="str">
        <f t="shared" si="21"/>
        <v/>
      </c>
      <c r="AK79" s="237" t="str">
        <f t="shared" si="8"/>
        <v/>
      </c>
    </row>
    <row r="80" spans="1:37" ht="25.5" customHeight="1">
      <c r="A80" s="183"/>
      <c r="B80" s="183"/>
      <c r="C80" s="228">
        <v>56</v>
      </c>
      <c r="D80" s="231"/>
      <c r="E80" s="229"/>
      <c r="F80" s="230"/>
      <c r="G80" s="231" t="s">
        <v>25</v>
      </c>
      <c r="H80" s="232" t="str">
        <f t="shared" si="0"/>
        <v/>
      </c>
      <c r="I80" s="232"/>
      <c r="J80" s="183"/>
      <c r="K80" s="183"/>
      <c r="L80" s="189"/>
      <c r="M80" s="189"/>
      <c r="N80" s="189"/>
      <c r="O80" s="189"/>
      <c r="P80" s="236" t="str">
        <f t="shared" si="10"/>
        <v/>
      </c>
      <c r="Q80" s="237" t="str">
        <f t="shared" si="11"/>
        <v/>
      </c>
      <c r="R80" s="237" t="str">
        <f t="shared" si="1"/>
        <v/>
      </c>
      <c r="S80" s="237" t="str">
        <f>IF(SUBSTITUTE(SUBSTITUTE($F80,"　","")," ","")="","",IFERROR(VLOOKUP($F80,$M$25:$M$45,1,FALSE),IFERROR(VLOOKUP(IF(AND(LEFT($F80,1)="小",NOT(SUM(COUNTIF($F80,{"*中*","*高*","*大*"})))),"小",IF(AND(LEFT($F80,1)="中",NOT(SUM(COUNTIF($F80,{"*小*","*高*","*大*"})))),"中",IF(AND(LEFT($F80,1)="高",NOT(SUM(COUNTIF($F80,{"*小*","*中*","*大*"})))),"高",IF(AND(LEFT($F80,1)="大",NOT(SUM(COUNTIF($F80,{"*小*","*中*","*高*"})))),"大","NG"))))&amp;MAX(TEXT(MID($F80,{1,2,3,4,5},{1;2;3;4;5;6;7;8;9;10;11;12;13;14;15}),"標準;;0;!0")*1),$M$25:$M$45,1,FALSE),"NG")))</f>
        <v/>
      </c>
      <c r="T80" s="237" t="str">
        <f t="shared" si="12"/>
        <v/>
      </c>
      <c r="U80" s="189">
        <f t="shared" si="13"/>
        <v>0</v>
      </c>
      <c r="V80" s="189">
        <f t="shared" si="22"/>
        <v>0</v>
      </c>
      <c r="W80" s="189">
        <f t="shared" si="14"/>
        <v>0</v>
      </c>
      <c r="X80" s="193" t="str">
        <f t="shared" si="2"/>
        <v/>
      </c>
      <c r="Y80" s="237" t="str">
        <f t="shared" si="3"/>
        <v>氏名</v>
      </c>
      <c r="Z80" s="237" t="str">
        <f t="shared" si="15"/>
        <v>・</v>
      </c>
      <c r="AA80" s="237" t="str">
        <f t="shared" si="4"/>
        <v>年齢</v>
      </c>
      <c r="AB80" s="237" t="str">
        <f t="shared" si="16"/>
        <v>・</v>
      </c>
      <c r="AC80" s="237" t="str">
        <f t="shared" si="5"/>
        <v>学年</v>
      </c>
      <c r="AD80" s="237" t="str">
        <f t="shared" si="17"/>
        <v>・</v>
      </c>
      <c r="AE80" s="237" t="str">
        <f t="shared" si="6"/>
        <v>プログラム掲載の有無</v>
      </c>
      <c r="AF80" s="237" t="str">
        <f t="shared" si="18"/>
        <v>が未記入です。</v>
      </c>
      <c r="AG80" s="237" t="str">
        <f t="shared" si="7"/>
        <v/>
      </c>
      <c r="AH80" s="237" t="str">
        <f t="shared" si="19"/>
        <v/>
      </c>
      <c r="AI80" s="237" t="str">
        <f t="shared" si="20"/>
        <v/>
      </c>
      <c r="AJ80" s="237" t="str">
        <f t="shared" si="21"/>
        <v/>
      </c>
      <c r="AK80" s="237" t="str">
        <f t="shared" si="8"/>
        <v/>
      </c>
    </row>
    <row r="81" spans="1:37" ht="25.5" customHeight="1">
      <c r="A81" s="183"/>
      <c r="B81" s="183"/>
      <c r="C81" s="228">
        <v>57</v>
      </c>
      <c r="D81" s="231"/>
      <c r="E81" s="229"/>
      <c r="F81" s="230"/>
      <c r="G81" s="231" t="s">
        <v>25</v>
      </c>
      <c r="H81" s="232" t="str">
        <f t="shared" si="0"/>
        <v/>
      </c>
      <c r="I81" s="232"/>
      <c r="J81" s="183"/>
      <c r="K81" s="183"/>
      <c r="L81" s="189"/>
      <c r="M81" s="189"/>
      <c r="N81" s="189"/>
      <c r="O81" s="189"/>
      <c r="P81" s="236" t="str">
        <f t="shared" si="10"/>
        <v/>
      </c>
      <c r="Q81" s="237" t="str">
        <f t="shared" si="11"/>
        <v/>
      </c>
      <c r="R81" s="237" t="str">
        <f t="shared" si="1"/>
        <v/>
      </c>
      <c r="S81" s="237" t="str">
        <f>IF(SUBSTITUTE(SUBSTITUTE($F81,"　","")," ","")="","",IFERROR(VLOOKUP($F81,$M$25:$M$45,1,FALSE),IFERROR(VLOOKUP(IF(AND(LEFT($F81,1)="小",NOT(SUM(COUNTIF($F81,{"*中*","*高*","*大*"})))),"小",IF(AND(LEFT($F81,1)="中",NOT(SUM(COUNTIF($F81,{"*小*","*高*","*大*"})))),"中",IF(AND(LEFT($F81,1)="高",NOT(SUM(COUNTIF($F81,{"*小*","*中*","*大*"})))),"高",IF(AND(LEFT($F81,1)="大",NOT(SUM(COUNTIF($F81,{"*小*","*中*","*高*"})))),"大","NG"))))&amp;MAX(TEXT(MID($F81,{1,2,3,4,5},{1;2;3;4;5;6;7;8;9;10;11;12;13;14;15}),"標準;;0;!0")*1),$M$25:$M$45,1,FALSE),"NG")))</f>
        <v/>
      </c>
      <c r="T81" s="237" t="str">
        <f t="shared" si="12"/>
        <v/>
      </c>
      <c r="U81" s="189">
        <f t="shared" si="13"/>
        <v>0</v>
      </c>
      <c r="V81" s="189">
        <f t="shared" si="22"/>
        <v>0</v>
      </c>
      <c r="W81" s="189">
        <f t="shared" si="14"/>
        <v>0</v>
      </c>
      <c r="X81" s="193" t="str">
        <f t="shared" si="2"/>
        <v/>
      </c>
      <c r="Y81" s="237" t="str">
        <f t="shared" si="3"/>
        <v>氏名</v>
      </c>
      <c r="Z81" s="237" t="str">
        <f t="shared" si="15"/>
        <v>・</v>
      </c>
      <c r="AA81" s="237" t="str">
        <f t="shared" si="4"/>
        <v>年齢</v>
      </c>
      <c r="AB81" s="237" t="str">
        <f t="shared" si="16"/>
        <v>・</v>
      </c>
      <c r="AC81" s="237" t="str">
        <f t="shared" si="5"/>
        <v>学年</v>
      </c>
      <c r="AD81" s="237" t="str">
        <f t="shared" si="17"/>
        <v>・</v>
      </c>
      <c r="AE81" s="237" t="str">
        <f t="shared" si="6"/>
        <v>プログラム掲載の有無</v>
      </c>
      <c r="AF81" s="237" t="str">
        <f t="shared" si="18"/>
        <v>が未記入です。</v>
      </c>
      <c r="AG81" s="237" t="str">
        <f t="shared" si="7"/>
        <v/>
      </c>
      <c r="AH81" s="237" t="str">
        <f t="shared" si="19"/>
        <v/>
      </c>
      <c r="AI81" s="237" t="str">
        <f t="shared" si="20"/>
        <v/>
      </c>
      <c r="AJ81" s="237" t="str">
        <f t="shared" si="21"/>
        <v/>
      </c>
      <c r="AK81" s="237" t="str">
        <f t="shared" si="8"/>
        <v/>
      </c>
    </row>
    <row r="82" spans="1:37" ht="25.5" customHeight="1">
      <c r="A82" s="183"/>
      <c r="B82" s="183"/>
      <c r="C82" s="228">
        <v>58</v>
      </c>
      <c r="D82" s="231"/>
      <c r="E82" s="229"/>
      <c r="F82" s="230"/>
      <c r="G82" s="231" t="s">
        <v>25</v>
      </c>
      <c r="H82" s="232" t="str">
        <f t="shared" si="0"/>
        <v/>
      </c>
      <c r="I82" s="232"/>
      <c r="J82" s="183"/>
      <c r="K82" s="183"/>
      <c r="L82" s="189"/>
      <c r="M82" s="189"/>
      <c r="N82" s="189"/>
      <c r="O82" s="189"/>
      <c r="P82" s="236" t="str">
        <f t="shared" si="10"/>
        <v/>
      </c>
      <c r="Q82" s="237" t="str">
        <f t="shared" si="11"/>
        <v/>
      </c>
      <c r="R82" s="237" t="str">
        <f t="shared" si="1"/>
        <v/>
      </c>
      <c r="S82" s="237" t="str">
        <f>IF(SUBSTITUTE(SUBSTITUTE($F82,"　","")," ","")="","",IFERROR(VLOOKUP($F82,$M$25:$M$45,1,FALSE),IFERROR(VLOOKUP(IF(AND(LEFT($F82,1)="小",NOT(SUM(COUNTIF($F82,{"*中*","*高*","*大*"})))),"小",IF(AND(LEFT($F82,1)="中",NOT(SUM(COUNTIF($F82,{"*小*","*高*","*大*"})))),"中",IF(AND(LEFT($F82,1)="高",NOT(SUM(COUNTIF($F82,{"*小*","*中*","*大*"})))),"高",IF(AND(LEFT($F82,1)="大",NOT(SUM(COUNTIF($F82,{"*小*","*中*","*高*"})))),"大","NG"))))&amp;MAX(TEXT(MID($F82,{1,2,3,4,5},{1;2;3;4;5;6;7;8;9;10;11;12;13;14;15}),"標準;;0;!0")*1),$M$25:$M$45,1,FALSE),"NG")))</f>
        <v/>
      </c>
      <c r="T82" s="237" t="str">
        <f t="shared" si="12"/>
        <v/>
      </c>
      <c r="U82" s="189">
        <f t="shared" si="13"/>
        <v>0</v>
      </c>
      <c r="V82" s="189">
        <f t="shared" si="22"/>
        <v>0</v>
      </c>
      <c r="W82" s="189">
        <f t="shared" si="14"/>
        <v>0</v>
      </c>
      <c r="X82" s="193" t="str">
        <f t="shared" si="2"/>
        <v/>
      </c>
      <c r="Y82" s="237" t="str">
        <f t="shared" si="3"/>
        <v>氏名</v>
      </c>
      <c r="Z82" s="237" t="str">
        <f t="shared" si="15"/>
        <v>・</v>
      </c>
      <c r="AA82" s="237" t="str">
        <f t="shared" si="4"/>
        <v>年齢</v>
      </c>
      <c r="AB82" s="237" t="str">
        <f t="shared" si="16"/>
        <v>・</v>
      </c>
      <c r="AC82" s="237" t="str">
        <f t="shared" si="5"/>
        <v>学年</v>
      </c>
      <c r="AD82" s="237" t="str">
        <f t="shared" si="17"/>
        <v>・</v>
      </c>
      <c r="AE82" s="237" t="str">
        <f t="shared" si="6"/>
        <v>プログラム掲載の有無</v>
      </c>
      <c r="AF82" s="237" t="str">
        <f t="shared" si="18"/>
        <v>が未記入です。</v>
      </c>
      <c r="AG82" s="237" t="str">
        <f t="shared" si="7"/>
        <v/>
      </c>
      <c r="AH82" s="237" t="str">
        <f t="shared" si="19"/>
        <v/>
      </c>
      <c r="AI82" s="237" t="str">
        <f t="shared" si="20"/>
        <v/>
      </c>
      <c r="AJ82" s="237" t="str">
        <f t="shared" si="21"/>
        <v/>
      </c>
      <c r="AK82" s="237" t="str">
        <f t="shared" si="8"/>
        <v/>
      </c>
    </row>
    <row r="83" spans="1:37" ht="25.5" customHeight="1">
      <c r="A83" s="183"/>
      <c r="B83" s="183"/>
      <c r="C83" s="228">
        <v>59</v>
      </c>
      <c r="D83" s="231"/>
      <c r="E83" s="229"/>
      <c r="F83" s="230"/>
      <c r="G83" s="231" t="s">
        <v>25</v>
      </c>
      <c r="H83" s="232" t="str">
        <f t="shared" si="0"/>
        <v/>
      </c>
      <c r="I83" s="232"/>
      <c r="J83" s="183"/>
      <c r="K83" s="183"/>
      <c r="L83" s="189"/>
      <c r="M83" s="189"/>
      <c r="N83" s="189"/>
      <c r="O83" s="189"/>
      <c r="P83" s="236" t="str">
        <f t="shared" si="10"/>
        <v/>
      </c>
      <c r="Q83" s="237" t="str">
        <f t="shared" si="11"/>
        <v/>
      </c>
      <c r="R83" s="237" t="str">
        <f t="shared" si="1"/>
        <v/>
      </c>
      <c r="S83" s="237" t="str">
        <f>IF(SUBSTITUTE(SUBSTITUTE($F83,"　","")," ","")="","",IFERROR(VLOOKUP($F83,$M$25:$M$45,1,FALSE),IFERROR(VLOOKUP(IF(AND(LEFT($F83,1)="小",NOT(SUM(COUNTIF($F83,{"*中*","*高*","*大*"})))),"小",IF(AND(LEFT($F83,1)="中",NOT(SUM(COUNTIF($F83,{"*小*","*高*","*大*"})))),"中",IF(AND(LEFT($F83,1)="高",NOT(SUM(COUNTIF($F83,{"*小*","*中*","*大*"})))),"高",IF(AND(LEFT($F83,1)="大",NOT(SUM(COUNTIF($F83,{"*小*","*中*","*高*"})))),"大","NG"))))&amp;MAX(TEXT(MID($F83,{1,2,3,4,5},{1;2;3;4;5;6;7;8;9;10;11;12;13;14;15}),"標準;;0;!0")*1),$M$25:$M$45,1,FALSE),"NG")))</f>
        <v/>
      </c>
      <c r="T83" s="237" t="str">
        <f t="shared" si="12"/>
        <v/>
      </c>
      <c r="U83" s="189">
        <f t="shared" si="13"/>
        <v>0</v>
      </c>
      <c r="V83" s="189">
        <f t="shared" si="22"/>
        <v>0</v>
      </c>
      <c r="W83" s="189">
        <f t="shared" si="14"/>
        <v>0</v>
      </c>
      <c r="X83" s="193" t="str">
        <f t="shared" si="2"/>
        <v/>
      </c>
      <c r="Y83" s="237" t="str">
        <f t="shared" si="3"/>
        <v>氏名</v>
      </c>
      <c r="Z83" s="237" t="str">
        <f t="shared" si="15"/>
        <v>・</v>
      </c>
      <c r="AA83" s="237" t="str">
        <f t="shared" si="4"/>
        <v>年齢</v>
      </c>
      <c r="AB83" s="237" t="str">
        <f t="shared" si="16"/>
        <v>・</v>
      </c>
      <c r="AC83" s="237" t="str">
        <f t="shared" si="5"/>
        <v>学年</v>
      </c>
      <c r="AD83" s="237" t="str">
        <f t="shared" si="17"/>
        <v>・</v>
      </c>
      <c r="AE83" s="237" t="str">
        <f t="shared" si="6"/>
        <v>プログラム掲載の有無</v>
      </c>
      <c r="AF83" s="237" t="str">
        <f t="shared" si="18"/>
        <v>が未記入です。</v>
      </c>
      <c r="AG83" s="237" t="str">
        <f t="shared" si="7"/>
        <v/>
      </c>
      <c r="AH83" s="237" t="str">
        <f t="shared" si="19"/>
        <v/>
      </c>
      <c r="AI83" s="237" t="str">
        <f t="shared" si="20"/>
        <v/>
      </c>
      <c r="AJ83" s="237" t="str">
        <f t="shared" si="21"/>
        <v/>
      </c>
      <c r="AK83" s="237" t="str">
        <f t="shared" si="8"/>
        <v/>
      </c>
    </row>
    <row r="84" spans="1:37" ht="25.5" customHeight="1">
      <c r="A84" s="183"/>
      <c r="B84" s="183"/>
      <c r="C84" s="228">
        <v>60</v>
      </c>
      <c r="D84" s="231"/>
      <c r="E84" s="229"/>
      <c r="F84" s="230"/>
      <c r="G84" s="231" t="s">
        <v>25</v>
      </c>
      <c r="H84" s="232" t="str">
        <f t="shared" si="0"/>
        <v/>
      </c>
      <c r="I84" s="232"/>
      <c r="J84" s="183"/>
      <c r="K84" s="183"/>
      <c r="L84" s="189"/>
      <c r="M84" s="189"/>
      <c r="N84" s="189"/>
      <c r="O84" s="189"/>
      <c r="P84" s="236" t="str">
        <f t="shared" si="10"/>
        <v/>
      </c>
      <c r="Q84" s="237" t="str">
        <f t="shared" si="11"/>
        <v/>
      </c>
      <c r="R84" s="237" t="str">
        <f t="shared" si="1"/>
        <v/>
      </c>
      <c r="S84" s="237" t="str">
        <f>IF(SUBSTITUTE(SUBSTITUTE($F84,"　","")," ","")="","",IFERROR(VLOOKUP($F84,$M$25:$M$45,1,FALSE),IFERROR(VLOOKUP(IF(AND(LEFT($F84,1)="小",NOT(SUM(COUNTIF($F84,{"*中*","*高*","*大*"})))),"小",IF(AND(LEFT($F84,1)="中",NOT(SUM(COUNTIF($F84,{"*小*","*高*","*大*"})))),"中",IF(AND(LEFT($F84,1)="高",NOT(SUM(COUNTIF($F84,{"*小*","*中*","*大*"})))),"高",IF(AND(LEFT($F84,1)="大",NOT(SUM(COUNTIF($F84,{"*小*","*中*","*高*"})))),"大","NG"))))&amp;MAX(TEXT(MID($F84,{1,2,3,4,5},{1;2;3;4;5;6;7;8;9;10;11;12;13;14;15}),"標準;;0;!0")*1),$M$25:$M$45,1,FALSE),"NG")))</f>
        <v/>
      </c>
      <c r="T84" s="237" t="str">
        <f t="shared" si="12"/>
        <v/>
      </c>
      <c r="U84" s="189">
        <f t="shared" si="13"/>
        <v>0</v>
      </c>
      <c r="V84" s="189">
        <f t="shared" si="22"/>
        <v>0</v>
      </c>
      <c r="W84" s="189">
        <f t="shared" si="14"/>
        <v>0</v>
      </c>
      <c r="X84" s="193" t="str">
        <f t="shared" si="2"/>
        <v/>
      </c>
      <c r="Y84" s="237" t="str">
        <f t="shared" si="3"/>
        <v>氏名</v>
      </c>
      <c r="Z84" s="237" t="str">
        <f t="shared" si="15"/>
        <v>・</v>
      </c>
      <c r="AA84" s="237" t="str">
        <f t="shared" si="4"/>
        <v>年齢</v>
      </c>
      <c r="AB84" s="237" t="str">
        <f t="shared" si="16"/>
        <v>・</v>
      </c>
      <c r="AC84" s="237" t="str">
        <f t="shared" si="5"/>
        <v>学年</v>
      </c>
      <c r="AD84" s="237" t="str">
        <f t="shared" si="17"/>
        <v>・</v>
      </c>
      <c r="AE84" s="237" t="str">
        <f t="shared" si="6"/>
        <v>プログラム掲載の有無</v>
      </c>
      <c r="AF84" s="237" t="str">
        <f t="shared" si="18"/>
        <v>が未記入です。</v>
      </c>
      <c r="AG84" s="237" t="str">
        <f t="shared" si="7"/>
        <v/>
      </c>
      <c r="AH84" s="237" t="str">
        <f t="shared" si="19"/>
        <v/>
      </c>
      <c r="AI84" s="237" t="str">
        <f t="shared" si="20"/>
        <v/>
      </c>
      <c r="AJ84" s="237" t="str">
        <f t="shared" si="21"/>
        <v/>
      </c>
      <c r="AK84" s="237" t="str">
        <f t="shared" si="8"/>
        <v/>
      </c>
    </row>
    <row r="85" spans="1:37" ht="25.5" customHeight="1">
      <c r="A85" s="183"/>
      <c r="B85" s="183"/>
      <c r="C85" s="228">
        <v>61</v>
      </c>
      <c r="D85" s="231"/>
      <c r="E85" s="229"/>
      <c r="F85" s="230"/>
      <c r="G85" s="231" t="s">
        <v>25</v>
      </c>
      <c r="H85" s="232" t="str">
        <f t="shared" si="0"/>
        <v/>
      </c>
      <c r="I85" s="232"/>
      <c r="J85" s="183"/>
      <c r="K85" s="183"/>
      <c r="L85" s="189"/>
      <c r="M85" s="189"/>
      <c r="N85" s="189"/>
      <c r="O85" s="189"/>
      <c r="P85" s="236" t="str">
        <f t="shared" si="10"/>
        <v/>
      </c>
      <c r="Q85" s="237" t="str">
        <f t="shared" si="11"/>
        <v/>
      </c>
      <c r="R85" s="237" t="str">
        <f t="shared" si="1"/>
        <v/>
      </c>
      <c r="S85" s="237" t="str">
        <f>IF(SUBSTITUTE(SUBSTITUTE($F85,"　","")," ","")="","",IFERROR(VLOOKUP($F85,$M$25:$M$45,1,FALSE),IFERROR(VLOOKUP(IF(AND(LEFT($F85,1)="小",NOT(SUM(COUNTIF($F85,{"*中*","*高*","*大*"})))),"小",IF(AND(LEFT($F85,1)="中",NOT(SUM(COUNTIF($F85,{"*小*","*高*","*大*"})))),"中",IF(AND(LEFT($F85,1)="高",NOT(SUM(COUNTIF($F85,{"*小*","*中*","*大*"})))),"高",IF(AND(LEFT($F85,1)="大",NOT(SUM(COUNTIF($F85,{"*小*","*中*","*高*"})))),"大","NG"))))&amp;MAX(TEXT(MID($F85,{1,2,3,4,5},{1;2;3;4;5;6;7;8;9;10;11;12;13;14;15}),"標準;;0;!0")*1),$M$25:$M$45,1,FALSE),"NG")))</f>
        <v/>
      </c>
      <c r="T85" s="237" t="str">
        <f t="shared" si="12"/>
        <v/>
      </c>
      <c r="U85" s="189">
        <f t="shared" si="13"/>
        <v>0</v>
      </c>
      <c r="V85" s="189">
        <f t="shared" si="22"/>
        <v>0</v>
      </c>
      <c r="W85" s="189">
        <f t="shared" si="14"/>
        <v>0</v>
      </c>
      <c r="X85" s="193" t="str">
        <f t="shared" si="2"/>
        <v/>
      </c>
      <c r="Y85" s="237" t="str">
        <f t="shared" si="3"/>
        <v>氏名</v>
      </c>
      <c r="Z85" s="237" t="str">
        <f t="shared" si="15"/>
        <v>・</v>
      </c>
      <c r="AA85" s="237" t="str">
        <f t="shared" si="4"/>
        <v>年齢</v>
      </c>
      <c r="AB85" s="237" t="str">
        <f t="shared" si="16"/>
        <v>・</v>
      </c>
      <c r="AC85" s="237" t="str">
        <f t="shared" si="5"/>
        <v>学年</v>
      </c>
      <c r="AD85" s="237" t="str">
        <f t="shared" si="17"/>
        <v>・</v>
      </c>
      <c r="AE85" s="237" t="str">
        <f t="shared" si="6"/>
        <v>プログラム掲載の有無</v>
      </c>
      <c r="AF85" s="237" t="str">
        <f t="shared" si="18"/>
        <v>が未記入です。</v>
      </c>
      <c r="AG85" s="237" t="str">
        <f t="shared" si="7"/>
        <v/>
      </c>
      <c r="AH85" s="237" t="str">
        <f t="shared" si="19"/>
        <v/>
      </c>
      <c r="AI85" s="237" t="str">
        <f t="shared" si="20"/>
        <v/>
      </c>
      <c r="AJ85" s="237" t="str">
        <f t="shared" si="21"/>
        <v/>
      </c>
      <c r="AK85" s="237" t="str">
        <f t="shared" si="8"/>
        <v/>
      </c>
    </row>
    <row r="86" spans="1:37" ht="25.5" customHeight="1">
      <c r="A86" s="183"/>
      <c r="B86" s="183"/>
      <c r="C86" s="228">
        <v>62</v>
      </c>
      <c r="D86" s="231"/>
      <c r="E86" s="229"/>
      <c r="F86" s="230"/>
      <c r="G86" s="231" t="s">
        <v>25</v>
      </c>
      <c r="H86" s="232" t="str">
        <f t="shared" si="0"/>
        <v/>
      </c>
      <c r="I86" s="232"/>
      <c r="J86" s="183"/>
      <c r="K86" s="183"/>
      <c r="L86" s="189"/>
      <c r="M86" s="189"/>
      <c r="N86" s="189"/>
      <c r="O86" s="189"/>
      <c r="P86" s="236" t="str">
        <f t="shared" si="10"/>
        <v/>
      </c>
      <c r="Q86" s="237" t="str">
        <f t="shared" si="11"/>
        <v/>
      </c>
      <c r="R86" s="237" t="str">
        <f t="shared" si="1"/>
        <v/>
      </c>
      <c r="S86" s="237" t="str">
        <f>IF(SUBSTITUTE(SUBSTITUTE($F86,"　","")," ","")="","",IFERROR(VLOOKUP($F86,$M$25:$M$45,1,FALSE),IFERROR(VLOOKUP(IF(AND(LEFT($F86,1)="小",NOT(SUM(COUNTIF($F86,{"*中*","*高*","*大*"})))),"小",IF(AND(LEFT($F86,1)="中",NOT(SUM(COUNTIF($F86,{"*小*","*高*","*大*"})))),"中",IF(AND(LEFT($F86,1)="高",NOT(SUM(COUNTIF($F86,{"*小*","*中*","*大*"})))),"高",IF(AND(LEFT($F86,1)="大",NOT(SUM(COUNTIF($F86,{"*小*","*中*","*高*"})))),"大","NG"))))&amp;MAX(TEXT(MID($F86,{1,2,3,4,5},{1;2;3;4;5;6;7;8;9;10;11;12;13;14;15}),"標準;;0;!0")*1),$M$25:$M$45,1,FALSE),"NG")))</f>
        <v/>
      </c>
      <c r="T86" s="237" t="str">
        <f t="shared" si="12"/>
        <v/>
      </c>
      <c r="U86" s="189">
        <f t="shared" si="13"/>
        <v>0</v>
      </c>
      <c r="V86" s="189">
        <f t="shared" si="22"/>
        <v>0</v>
      </c>
      <c r="W86" s="189">
        <f t="shared" si="14"/>
        <v>0</v>
      </c>
      <c r="X86" s="193" t="str">
        <f t="shared" si="2"/>
        <v/>
      </c>
      <c r="Y86" s="237" t="str">
        <f t="shared" si="3"/>
        <v>氏名</v>
      </c>
      <c r="Z86" s="237" t="str">
        <f t="shared" si="15"/>
        <v>・</v>
      </c>
      <c r="AA86" s="237" t="str">
        <f t="shared" si="4"/>
        <v>年齢</v>
      </c>
      <c r="AB86" s="237" t="str">
        <f t="shared" si="16"/>
        <v>・</v>
      </c>
      <c r="AC86" s="237" t="str">
        <f t="shared" si="5"/>
        <v>学年</v>
      </c>
      <c r="AD86" s="237" t="str">
        <f t="shared" si="17"/>
        <v>・</v>
      </c>
      <c r="AE86" s="237" t="str">
        <f t="shared" si="6"/>
        <v>プログラム掲載の有無</v>
      </c>
      <c r="AF86" s="237" t="str">
        <f t="shared" si="18"/>
        <v>が未記入です。</v>
      </c>
      <c r="AG86" s="237" t="str">
        <f t="shared" si="7"/>
        <v/>
      </c>
      <c r="AH86" s="237" t="str">
        <f t="shared" si="19"/>
        <v/>
      </c>
      <c r="AI86" s="237" t="str">
        <f t="shared" si="20"/>
        <v/>
      </c>
      <c r="AJ86" s="237" t="str">
        <f t="shared" si="21"/>
        <v/>
      </c>
      <c r="AK86" s="237" t="str">
        <f t="shared" si="8"/>
        <v/>
      </c>
    </row>
    <row r="87" spans="1:37" ht="25.5" customHeight="1">
      <c r="A87" s="183"/>
      <c r="B87" s="183"/>
      <c r="C87" s="228">
        <v>63</v>
      </c>
      <c r="D87" s="231"/>
      <c r="E87" s="229"/>
      <c r="F87" s="230"/>
      <c r="G87" s="231" t="s">
        <v>25</v>
      </c>
      <c r="H87" s="232" t="str">
        <f t="shared" si="0"/>
        <v/>
      </c>
      <c r="I87" s="232"/>
      <c r="J87" s="183"/>
      <c r="K87" s="183"/>
      <c r="L87" s="189"/>
      <c r="M87" s="189"/>
      <c r="N87" s="189"/>
      <c r="O87" s="189"/>
      <c r="P87" s="236" t="str">
        <f t="shared" si="10"/>
        <v/>
      </c>
      <c r="Q87" s="237" t="str">
        <f t="shared" si="11"/>
        <v/>
      </c>
      <c r="R87" s="237" t="str">
        <f t="shared" si="1"/>
        <v/>
      </c>
      <c r="S87" s="237" t="str">
        <f>IF(SUBSTITUTE(SUBSTITUTE($F87,"　","")," ","")="","",IFERROR(VLOOKUP($F87,$M$25:$M$45,1,FALSE),IFERROR(VLOOKUP(IF(AND(LEFT($F87,1)="小",NOT(SUM(COUNTIF($F87,{"*中*","*高*","*大*"})))),"小",IF(AND(LEFT($F87,1)="中",NOT(SUM(COUNTIF($F87,{"*小*","*高*","*大*"})))),"中",IF(AND(LEFT($F87,1)="高",NOT(SUM(COUNTIF($F87,{"*小*","*中*","*大*"})))),"高",IF(AND(LEFT($F87,1)="大",NOT(SUM(COUNTIF($F87,{"*小*","*中*","*高*"})))),"大","NG"))))&amp;MAX(TEXT(MID($F87,{1,2,3,4,5},{1;2;3;4;5;6;7;8;9;10;11;12;13;14;15}),"標準;;0;!0")*1),$M$25:$M$45,1,FALSE),"NG")))</f>
        <v/>
      </c>
      <c r="T87" s="237" t="str">
        <f t="shared" si="12"/>
        <v/>
      </c>
      <c r="U87" s="189">
        <f t="shared" si="13"/>
        <v>0</v>
      </c>
      <c r="V87" s="189">
        <f t="shared" si="22"/>
        <v>0</v>
      </c>
      <c r="W87" s="189">
        <f t="shared" si="14"/>
        <v>0</v>
      </c>
      <c r="X87" s="193" t="str">
        <f t="shared" si="2"/>
        <v/>
      </c>
      <c r="Y87" s="237" t="str">
        <f t="shared" si="3"/>
        <v>氏名</v>
      </c>
      <c r="Z87" s="237" t="str">
        <f t="shared" si="15"/>
        <v>・</v>
      </c>
      <c r="AA87" s="237" t="str">
        <f t="shared" si="4"/>
        <v>年齢</v>
      </c>
      <c r="AB87" s="237" t="str">
        <f t="shared" si="16"/>
        <v>・</v>
      </c>
      <c r="AC87" s="237" t="str">
        <f t="shared" si="5"/>
        <v>学年</v>
      </c>
      <c r="AD87" s="237" t="str">
        <f t="shared" si="17"/>
        <v>・</v>
      </c>
      <c r="AE87" s="237" t="str">
        <f t="shared" si="6"/>
        <v>プログラム掲載の有無</v>
      </c>
      <c r="AF87" s="237" t="str">
        <f t="shared" si="18"/>
        <v>が未記入です。</v>
      </c>
      <c r="AG87" s="237" t="str">
        <f t="shared" si="7"/>
        <v/>
      </c>
      <c r="AH87" s="237" t="str">
        <f t="shared" si="19"/>
        <v/>
      </c>
      <c r="AI87" s="237" t="str">
        <f t="shared" si="20"/>
        <v/>
      </c>
      <c r="AJ87" s="237" t="str">
        <f t="shared" si="21"/>
        <v/>
      </c>
      <c r="AK87" s="237" t="str">
        <f t="shared" si="8"/>
        <v/>
      </c>
    </row>
    <row r="88" spans="1:37" ht="25.5" customHeight="1">
      <c r="A88" s="183"/>
      <c r="B88" s="183"/>
      <c r="C88" s="228">
        <v>64</v>
      </c>
      <c r="D88" s="231"/>
      <c r="E88" s="229"/>
      <c r="F88" s="230"/>
      <c r="G88" s="231" t="s">
        <v>25</v>
      </c>
      <c r="H88" s="232" t="str">
        <f t="shared" si="0"/>
        <v/>
      </c>
      <c r="I88" s="232"/>
      <c r="J88" s="183"/>
      <c r="K88" s="183"/>
      <c r="L88" s="189"/>
      <c r="M88" s="189"/>
      <c r="N88" s="189"/>
      <c r="O88" s="189"/>
      <c r="P88" s="236" t="str">
        <f t="shared" si="10"/>
        <v/>
      </c>
      <c r="Q88" s="237" t="str">
        <f t="shared" si="11"/>
        <v/>
      </c>
      <c r="R88" s="237" t="str">
        <f t="shared" si="1"/>
        <v/>
      </c>
      <c r="S88" s="237" t="str">
        <f>IF(SUBSTITUTE(SUBSTITUTE($F88,"　","")," ","")="","",IFERROR(VLOOKUP($F88,$M$25:$M$45,1,FALSE),IFERROR(VLOOKUP(IF(AND(LEFT($F88,1)="小",NOT(SUM(COUNTIF($F88,{"*中*","*高*","*大*"})))),"小",IF(AND(LEFT($F88,1)="中",NOT(SUM(COUNTIF($F88,{"*小*","*高*","*大*"})))),"中",IF(AND(LEFT($F88,1)="高",NOT(SUM(COUNTIF($F88,{"*小*","*中*","*大*"})))),"高",IF(AND(LEFT($F88,1)="大",NOT(SUM(COUNTIF($F88,{"*小*","*中*","*高*"})))),"大","NG"))))&amp;MAX(TEXT(MID($F88,{1,2,3,4,5},{1;2;3;4;5;6;7;8;9;10;11;12;13;14;15}),"標準;;0;!0")*1),$M$25:$M$45,1,FALSE),"NG")))</f>
        <v/>
      </c>
      <c r="T88" s="237" t="str">
        <f t="shared" si="12"/>
        <v/>
      </c>
      <c r="U88" s="189">
        <f t="shared" si="13"/>
        <v>0</v>
      </c>
      <c r="V88" s="189">
        <f t="shared" si="22"/>
        <v>0</v>
      </c>
      <c r="W88" s="189">
        <f t="shared" si="14"/>
        <v>0</v>
      </c>
      <c r="X88" s="193" t="str">
        <f t="shared" si="2"/>
        <v/>
      </c>
      <c r="Y88" s="237" t="str">
        <f t="shared" si="3"/>
        <v>氏名</v>
      </c>
      <c r="Z88" s="237" t="str">
        <f t="shared" si="15"/>
        <v>・</v>
      </c>
      <c r="AA88" s="237" t="str">
        <f t="shared" si="4"/>
        <v>年齢</v>
      </c>
      <c r="AB88" s="237" t="str">
        <f t="shared" si="16"/>
        <v>・</v>
      </c>
      <c r="AC88" s="237" t="str">
        <f t="shared" si="5"/>
        <v>学年</v>
      </c>
      <c r="AD88" s="237" t="str">
        <f t="shared" si="17"/>
        <v>・</v>
      </c>
      <c r="AE88" s="237" t="str">
        <f t="shared" si="6"/>
        <v>プログラム掲載の有無</v>
      </c>
      <c r="AF88" s="237" t="str">
        <f t="shared" si="18"/>
        <v>が未記入です。</v>
      </c>
      <c r="AG88" s="237" t="str">
        <f t="shared" si="7"/>
        <v/>
      </c>
      <c r="AH88" s="237" t="str">
        <f t="shared" si="19"/>
        <v/>
      </c>
      <c r="AI88" s="237" t="str">
        <f t="shared" si="20"/>
        <v/>
      </c>
      <c r="AJ88" s="237" t="str">
        <f t="shared" si="21"/>
        <v/>
      </c>
      <c r="AK88" s="237" t="str">
        <f t="shared" si="8"/>
        <v/>
      </c>
    </row>
    <row r="89" spans="1:37" ht="25.5" customHeight="1">
      <c r="A89" s="183"/>
      <c r="B89" s="183"/>
      <c r="C89" s="228">
        <v>65</v>
      </c>
      <c r="D89" s="231"/>
      <c r="E89" s="229"/>
      <c r="F89" s="230"/>
      <c r="G89" s="231" t="s">
        <v>25</v>
      </c>
      <c r="H89" s="232" t="str">
        <f t="shared" ref="H89:H152" si="23">X89</f>
        <v/>
      </c>
      <c r="I89" s="232"/>
      <c r="J89" s="183"/>
      <c r="K89" s="183"/>
      <c r="L89" s="189"/>
      <c r="M89" s="189"/>
      <c r="N89" s="189"/>
      <c r="O89" s="189"/>
      <c r="P89" s="236" t="str">
        <f t="shared" si="10"/>
        <v/>
      </c>
      <c r="Q89" s="237" t="str">
        <f t="shared" si="11"/>
        <v/>
      </c>
      <c r="R89" s="237" t="str">
        <f t="shared" ref="R89:R152" si="24">IF(SUBSTITUTE(SUBSTITUTE(E89,"　","")," ","")="","",IF(ISNUMBER(E89),1,2))</f>
        <v/>
      </c>
      <c r="S89" s="237" t="str">
        <f>IF(SUBSTITUTE(SUBSTITUTE($F89,"　","")," ","")="","",IFERROR(VLOOKUP($F89,$M$25:$M$45,1,FALSE),IFERROR(VLOOKUP(IF(AND(LEFT($F89,1)="小",NOT(SUM(COUNTIF($F89,{"*中*","*高*","*大*"})))),"小",IF(AND(LEFT($F89,1)="中",NOT(SUM(COUNTIF($F89,{"*小*","*高*","*大*"})))),"中",IF(AND(LEFT($F89,1)="高",NOT(SUM(COUNTIF($F89,{"*小*","*中*","*大*"})))),"高",IF(AND(LEFT($F89,1)="大",NOT(SUM(COUNTIF($F89,{"*小*","*中*","*高*"})))),"大","NG"))))&amp;MAX(TEXT(MID($F89,{1,2,3,4,5},{1;2;3;4;5;6;7;8;9;10;11;12;13;14;15}),"標準;;0;!0")*1),$M$25:$M$45,1,FALSE),"NG")))</f>
        <v/>
      </c>
      <c r="T89" s="237" t="str">
        <f t="shared" si="12"/>
        <v/>
      </c>
      <c r="U89" s="189">
        <f t="shared" si="13"/>
        <v>0</v>
      </c>
      <c r="V89" s="189">
        <f t="shared" si="22"/>
        <v>0</v>
      </c>
      <c r="W89" s="189">
        <f t="shared" si="14"/>
        <v>0</v>
      </c>
      <c r="X89" s="193" t="str">
        <f t="shared" ref="X89:X152" si="25">IF(V89=1,$V$23,IF(OR(R89=2,S89="NG"),CONCATENATE(AG89,AH89,AI89,AJ89,AK89),IF(U89=0,"",CONCATENATE(Y89,Z89,AA89,AB89,AC89,AD89,AE89,AF89))))</f>
        <v/>
      </c>
      <c r="Y89" s="237" t="str">
        <f t="shared" ref="Y89:Y152" si="26">IF(Q89="",$D$24,"")</f>
        <v>氏名</v>
      </c>
      <c r="Z89" s="237" t="str">
        <f t="shared" si="15"/>
        <v>・</v>
      </c>
      <c r="AA89" s="237" t="str">
        <f t="shared" ref="AA89:AA152" si="27">IF(R89="",$E$24,"")</f>
        <v>年齢</v>
      </c>
      <c r="AB89" s="237" t="str">
        <f t="shared" si="16"/>
        <v>・</v>
      </c>
      <c r="AC89" s="237" t="str">
        <f t="shared" ref="AC89:AC152" si="28">IF(S89="",$F$24,"")</f>
        <v>学年</v>
      </c>
      <c r="AD89" s="237" t="str">
        <f t="shared" si="17"/>
        <v>・</v>
      </c>
      <c r="AE89" s="237" t="str">
        <f t="shared" ref="AE89:AE152" si="29">IF(AND($N$1=1,OR($G$3=$O$3,$G$3=$P$3),OR(G89="",G89=$O$22)),"プログラム掲載の有無","")</f>
        <v>プログラム掲載の有無</v>
      </c>
      <c r="AF89" s="237" t="str">
        <f t="shared" si="18"/>
        <v>が未記入です。</v>
      </c>
      <c r="AG89" s="237" t="str">
        <f t="shared" ref="AG89:AG152" si="30">IF(R89=2,$E$24,"")</f>
        <v/>
      </c>
      <c r="AH89" s="237" t="str">
        <f t="shared" si="19"/>
        <v/>
      </c>
      <c r="AI89" s="237" t="str">
        <f t="shared" si="20"/>
        <v/>
      </c>
      <c r="AJ89" s="237" t="str">
        <f t="shared" si="21"/>
        <v/>
      </c>
      <c r="AK89" s="237" t="str">
        <f t="shared" ref="AK89:AK152" si="31">IF(AND(AG89&lt;&gt;"",AI89=""),$AK$23,IF(AND(AG89="",AI89&lt;&gt;""),$AK$24,""))</f>
        <v/>
      </c>
    </row>
    <row r="90" spans="1:37" ht="25.5" customHeight="1">
      <c r="A90" s="183"/>
      <c r="B90" s="183"/>
      <c r="C90" s="228">
        <v>66</v>
      </c>
      <c r="D90" s="231"/>
      <c r="E90" s="229"/>
      <c r="F90" s="230"/>
      <c r="G90" s="231" t="s">
        <v>25</v>
      </c>
      <c r="H90" s="232" t="str">
        <f t="shared" si="23"/>
        <v/>
      </c>
      <c r="I90" s="232"/>
      <c r="J90" s="183"/>
      <c r="K90" s="183"/>
      <c r="L90" s="189"/>
      <c r="M90" s="189"/>
      <c r="N90" s="189"/>
      <c r="O90" s="189"/>
      <c r="P90" s="236" t="str">
        <f t="shared" ref="P90:P153" si="32">TRIM(SUBSTITUTE(D90," ","　"))</f>
        <v/>
      </c>
      <c r="Q90" s="237" t="str">
        <f t="shared" ref="Q90:Q153" si="33">IF(P90="","",1)</f>
        <v/>
      </c>
      <c r="R90" s="237" t="str">
        <f t="shared" si="24"/>
        <v/>
      </c>
      <c r="S90" s="237" t="str">
        <f>IF(SUBSTITUTE(SUBSTITUTE($F90,"　","")," ","")="","",IFERROR(VLOOKUP($F90,$M$25:$M$45,1,FALSE),IFERROR(VLOOKUP(IF(AND(LEFT($F90,1)="小",NOT(SUM(COUNTIF($F90,{"*中*","*高*","*大*"})))),"小",IF(AND(LEFT($F90,1)="中",NOT(SUM(COUNTIF($F90,{"*小*","*高*","*大*"})))),"中",IF(AND(LEFT($F90,1)="高",NOT(SUM(COUNTIF($F90,{"*小*","*中*","*大*"})))),"高",IF(AND(LEFT($F90,1)="大",NOT(SUM(COUNTIF($F90,{"*小*","*中*","*高*"})))),"大","NG"))))&amp;MAX(TEXT(MID($F90,{1,2,3,4,5},{1;2;3;4;5;6;7;8;9;10;11;12;13;14;15}),"標準;;0;!0")*1),$M$25:$M$45,1,FALSE),"NG")))</f>
        <v/>
      </c>
      <c r="T90" s="237" t="str">
        <f t="shared" ref="T90:T153" si="34">IF(OR($N$1=0,U90=0),"",IF(OR($N$4=3,$N$4=0,$N$4=""),IF(G90=$M$22,1,IF(G90=$N$22,2,0)),$N$4))</f>
        <v/>
      </c>
      <c r="U90" s="189">
        <f t="shared" ref="U90:U153" si="35">IF(AND(COUNTBLANK(Q90:S90)=3,OR($N$4=1,$N$4=2,$N$4="",AND(OR($N$4=3,$N$4=0),G90=$O$22))),0,1)</f>
        <v>0</v>
      </c>
      <c r="V90" s="189">
        <f t="shared" si="22"/>
        <v>0</v>
      </c>
      <c r="W90" s="189">
        <f t="shared" ref="W90:W153" si="36">IF(AND(U90=1,OR(Q90&lt;&gt;1,R90&lt;&gt;1,S90="",S90="NG",T90=0)),1,0)</f>
        <v>0</v>
      </c>
      <c r="X90" s="193" t="str">
        <f t="shared" si="25"/>
        <v/>
      </c>
      <c r="Y90" s="237" t="str">
        <f t="shared" si="26"/>
        <v>氏名</v>
      </c>
      <c r="Z90" s="237" t="str">
        <f t="shared" ref="Z90:Z153" si="37">IF(OR(Y90="",AND(AA90="",AC90="",AE90="")),"","・")</f>
        <v>・</v>
      </c>
      <c r="AA90" s="237" t="str">
        <f t="shared" si="27"/>
        <v>年齢</v>
      </c>
      <c r="AB90" s="237" t="str">
        <f t="shared" ref="AB90:AB153" si="38">IF(OR(AA90="",AND(AC90="",AE90="")),"","・")</f>
        <v>・</v>
      </c>
      <c r="AC90" s="237" t="str">
        <f t="shared" si="28"/>
        <v>学年</v>
      </c>
      <c r="AD90" s="237" t="str">
        <f t="shared" ref="AD90:AD153" si="39">IF(OR(AC90="",AE90=""),"","・")</f>
        <v>・</v>
      </c>
      <c r="AE90" s="237" t="str">
        <f t="shared" si="29"/>
        <v>プログラム掲載の有無</v>
      </c>
      <c r="AF90" s="237" t="str">
        <f t="shared" ref="AF90:AF153" si="40">IF(COUNTBLANK(Y90:AE90)=7,"","が未記入です。")</f>
        <v>が未記入です。</v>
      </c>
      <c r="AG90" s="237" t="str">
        <f t="shared" si="30"/>
        <v/>
      </c>
      <c r="AH90" s="237" t="str">
        <f t="shared" ref="AH90:AH153" si="41">IF(OR(AG90="",AI90=""),"","・")</f>
        <v/>
      </c>
      <c r="AI90" s="237" t="str">
        <f t="shared" ref="AI90:AI153" si="42">IF(S90="NG",$F$24,"")</f>
        <v/>
      </c>
      <c r="AJ90" s="237" t="str">
        <f t="shared" ref="AJ90:AJ153" si="43">IF(COUNTBLANK(AG90:AI90)=3,"","が判別できません。")</f>
        <v/>
      </c>
      <c r="AK90" s="237" t="str">
        <f t="shared" si="31"/>
        <v/>
      </c>
    </row>
    <row r="91" spans="1:37" ht="25.5" customHeight="1">
      <c r="A91" s="183"/>
      <c r="B91" s="183"/>
      <c r="C91" s="228">
        <v>67</v>
      </c>
      <c r="D91" s="231"/>
      <c r="E91" s="229"/>
      <c r="F91" s="230"/>
      <c r="G91" s="231" t="s">
        <v>25</v>
      </c>
      <c r="H91" s="232" t="str">
        <f t="shared" si="23"/>
        <v/>
      </c>
      <c r="I91" s="232"/>
      <c r="J91" s="183"/>
      <c r="K91" s="183"/>
      <c r="L91" s="189"/>
      <c r="M91" s="189"/>
      <c r="N91" s="189"/>
      <c r="O91" s="189"/>
      <c r="P91" s="236" t="str">
        <f t="shared" si="32"/>
        <v/>
      </c>
      <c r="Q91" s="237" t="str">
        <f t="shared" si="33"/>
        <v/>
      </c>
      <c r="R91" s="237" t="str">
        <f t="shared" si="24"/>
        <v/>
      </c>
      <c r="S91" s="237" t="str">
        <f>IF(SUBSTITUTE(SUBSTITUTE($F91,"　","")," ","")="","",IFERROR(VLOOKUP($F91,$M$25:$M$45,1,FALSE),IFERROR(VLOOKUP(IF(AND(LEFT($F91,1)="小",NOT(SUM(COUNTIF($F91,{"*中*","*高*","*大*"})))),"小",IF(AND(LEFT($F91,1)="中",NOT(SUM(COUNTIF($F91,{"*小*","*高*","*大*"})))),"中",IF(AND(LEFT($F91,1)="高",NOT(SUM(COUNTIF($F91,{"*小*","*中*","*大*"})))),"高",IF(AND(LEFT($F91,1)="大",NOT(SUM(COUNTIF($F91,{"*小*","*中*","*高*"})))),"大","NG"))))&amp;MAX(TEXT(MID($F91,{1,2,3,4,5},{1;2;3;4;5;6;7;8;9;10;11;12;13;14;15}),"標準;;0;!0")*1),$M$25:$M$45,1,FALSE),"NG")))</f>
        <v/>
      </c>
      <c r="T91" s="237" t="str">
        <f t="shared" si="34"/>
        <v/>
      </c>
      <c r="U91" s="189">
        <f t="shared" si="35"/>
        <v>0</v>
      </c>
      <c r="V91" s="189">
        <f t="shared" ref="V91:V154" si="44">IF(AND(U91=1,U90=0),1,0)</f>
        <v>0</v>
      </c>
      <c r="W91" s="189">
        <f t="shared" si="36"/>
        <v>0</v>
      </c>
      <c r="X91" s="193" t="str">
        <f t="shared" si="25"/>
        <v/>
      </c>
      <c r="Y91" s="237" t="str">
        <f t="shared" si="26"/>
        <v>氏名</v>
      </c>
      <c r="Z91" s="237" t="str">
        <f t="shared" si="37"/>
        <v>・</v>
      </c>
      <c r="AA91" s="237" t="str">
        <f t="shared" si="27"/>
        <v>年齢</v>
      </c>
      <c r="AB91" s="237" t="str">
        <f t="shared" si="38"/>
        <v>・</v>
      </c>
      <c r="AC91" s="237" t="str">
        <f t="shared" si="28"/>
        <v>学年</v>
      </c>
      <c r="AD91" s="237" t="str">
        <f t="shared" si="39"/>
        <v>・</v>
      </c>
      <c r="AE91" s="237" t="str">
        <f t="shared" si="29"/>
        <v>プログラム掲載の有無</v>
      </c>
      <c r="AF91" s="237" t="str">
        <f t="shared" si="40"/>
        <v>が未記入です。</v>
      </c>
      <c r="AG91" s="237" t="str">
        <f t="shared" si="30"/>
        <v/>
      </c>
      <c r="AH91" s="237" t="str">
        <f t="shared" si="41"/>
        <v/>
      </c>
      <c r="AI91" s="237" t="str">
        <f t="shared" si="42"/>
        <v/>
      </c>
      <c r="AJ91" s="237" t="str">
        <f t="shared" si="43"/>
        <v/>
      </c>
      <c r="AK91" s="237" t="str">
        <f t="shared" si="31"/>
        <v/>
      </c>
    </row>
    <row r="92" spans="1:37" ht="25.5" customHeight="1">
      <c r="A92" s="183"/>
      <c r="B92" s="183"/>
      <c r="C92" s="228">
        <v>68</v>
      </c>
      <c r="D92" s="231"/>
      <c r="E92" s="229"/>
      <c r="F92" s="230"/>
      <c r="G92" s="231" t="s">
        <v>25</v>
      </c>
      <c r="H92" s="232" t="str">
        <f t="shared" si="23"/>
        <v/>
      </c>
      <c r="I92" s="232"/>
      <c r="J92" s="183"/>
      <c r="K92" s="183"/>
      <c r="L92" s="189"/>
      <c r="M92" s="189"/>
      <c r="N92" s="189"/>
      <c r="O92" s="189"/>
      <c r="P92" s="236" t="str">
        <f t="shared" si="32"/>
        <v/>
      </c>
      <c r="Q92" s="237" t="str">
        <f t="shared" si="33"/>
        <v/>
      </c>
      <c r="R92" s="237" t="str">
        <f t="shared" si="24"/>
        <v/>
      </c>
      <c r="S92" s="237" t="str">
        <f>IF(SUBSTITUTE(SUBSTITUTE($F92,"　","")," ","")="","",IFERROR(VLOOKUP($F92,$M$25:$M$45,1,FALSE),IFERROR(VLOOKUP(IF(AND(LEFT($F92,1)="小",NOT(SUM(COUNTIF($F92,{"*中*","*高*","*大*"})))),"小",IF(AND(LEFT($F92,1)="中",NOT(SUM(COUNTIF($F92,{"*小*","*高*","*大*"})))),"中",IF(AND(LEFT($F92,1)="高",NOT(SUM(COUNTIF($F92,{"*小*","*中*","*大*"})))),"高",IF(AND(LEFT($F92,1)="大",NOT(SUM(COUNTIF($F92,{"*小*","*中*","*高*"})))),"大","NG"))))&amp;MAX(TEXT(MID($F92,{1,2,3,4,5},{1;2;3;4;5;6;7;8;9;10;11;12;13;14;15}),"標準;;0;!0")*1),$M$25:$M$45,1,FALSE),"NG")))</f>
        <v/>
      </c>
      <c r="T92" s="237" t="str">
        <f t="shared" si="34"/>
        <v/>
      </c>
      <c r="U92" s="189">
        <f t="shared" si="35"/>
        <v>0</v>
      </c>
      <c r="V92" s="189">
        <f t="shared" si="44"/>
        <v>0</v>
      </c>
      <c r="W92" s="189">
        <f t="shared" si="36"/>
        <v>0</v>
      </c>
      <c r="X92" s="193" t="str">
        <f t="shared" si="25"/>
        <v/>
      </c>
      <c r="Y92" s="237" t="str">
        <f t="shared" si="26"/>
        <v>氏名</v>
      </c>
      <c r="Z92" s="237" t="str">
        <f t="shared" si="37"/>
        <v>・</v>
      </c>
      <c r="AA92" s="237" t="str">
        <f t="shared" si="27"/>
        <v>年齢</v>
      </c>
      <c r="AB92" s="237" t="str">
        <f t="shared" si="38"/>
        <v>・</v>
      </c>
      <c r="AC92" s="237" t="str">
        <f t="shared" si="28"/>
        <v>学年</v>
      </c>
      <c r="AD92" s="237" t="str">
        <f t="shared" si="39"/>
        <v>・</v>
      </c>
      <c r="AE92" s="237" t="str">
        <f t="shared" si="29"/>
        <v>プログラム掲載の有無</v>
      </c>
      <c r="AF92" s="237" t="str">
        <f t="shared" si="40"/>
        <v>が未記入です。</v>
      </c>
      <c r="AG92" s="237" t="str">
        <f t="shared" si="30"/>
        <v/>
      </c>
      <c r="AH92" s="237" t="str">
        <f t="shared" si="41"/>
        <v/>
      </c>
      <c r="AI92" s="237" t="str">
        <f t="shared" si="42"/>
        <v/>
      </c>
      <c r="AJ92" s="237" t="str">
        <f t="shared" si="43"/>
        <v/>
      </c>
      <c r="AK92" s="237" t="str">
        <f t="shared" si="31"/>
        <v/>
      </c>
    </row>
    <row r="93" spans="1:37" ht="25.5" customHeight="1">
      <c r="A93" s="183"/>
      <c r="B93" s="183"/>
      <c r="C93" s="228">
        <v>69</v>
      </c>
      <c r="D93" s="231"/>
      <c r="E93" s="229"/>
      <c r="F93" s="230"/>
      <c r="G93" s="231" t="s">
        <v>25</v>
      </c>
      <c r="H93" s="232" t="str">
        <f t="shared" si="23"/>
        <v/>
      </c>
      <c r="I93" s="232"/>
      <c r="J93" s="183"/>
      <c r="K93" s="183"/>
      <c r="L93" s="189"/>
      <c r="M93" s="189"/>
      <c r="N93" s="189"/>
      <c r="O93" s="189"/>
      <c r="P93" s="236" t="str">
        <f t="shared" si="32"/>
        <v/>
      </c>
      <c r="Q93" s="237" t="str">
        <f t="shared" si="33"/>
        <v/>
      </c>
      <c r="R93" s="237" t="str">
        <f t="shared" si="24"/>
        <v/>
      </c>
      <c r="S93" s="237" t="str">
        <f>IF(SUBSTITUTE(SUBSTITUTE($F93,"　","")," ","")="","",IFERROR(VLOOKUP($F93,$M$25:$M$45,1,FALSE),IFERROR(VLOOKUP(IF(AND(LEFT($F93,1)="小",NOT(SUM(COUNTIF($F93,{"*中*","*高*","*大*"})))),"小",IF(AND(LEFT($F93,1)="中",NOT(SUM(COUNTIF($F93,{"*小*","*高*","*大*"})))),"中",IF(AND(LEFT($F93,1)="高",NOT(SUM(COUNTIF($F93,{"*小*","*中*","*大*"})))),"高",IF(AND(LEFT($F93,1)="大",NOT(SUM(COUNTIF($F93,{"*小*","*中*","*高*"})))),"大","NG"))))&amp;MAX(TEXT(MID($F93,{1,2,3,4,5},{1;2;3;4;5;6;7;8;9;10;11;12;13;14;15}),"標準;;0;!0")*1),$M$25:$M$45,1,FALSE),"NG")))</f>
        <v/>
      </c>
      <c r="T93" s="237" t="str">
        <f t="shared" si="34"/>
        <v/>
      </c>
      <c r="U93" s="189">
        <f t="shared" si="35"/>
        <v>0</v>
      </c>
      <c r="V93" s="189">
        <f t="shared" si="44"/>
        <v>0</v>
      </c>
      <c r="W93" s="189">
        <f t="shared" si="36"/>
        <v>0</v>
      </c>
      <c r="X93" s="193" t="str">
        <f t="shared" si="25"/>
        <v/>
      </c>
      <c r="Y93" s="237" t="str">
        <f t="shared" si="26"/>
        <v>氏名</v>
      </c>
      <c r="Z93" s="237" t="str">
        <f t="shared" si="37"/>
        <v>・</v>
      </c>
      <c r="AA93" s="237" t="str">
        <f t="shared" si="27"/>
        <v>年齢</v>
      </c>
      <c r="AB93" s="237" t="str">
        <f t="shared" si="38"/>
        <v>・</v>
      </c>
      <c r="AC93" s="237" t="str">
        <f t="shared" si="28"/>
        <v>学年</v>
      </c>
      <c r="AD93" s="237" t="str">
        <f t="shared" si="39"/>
        <v>・</v>
      </c>
      <c r="AE93" s="237" t="str">
        <f t="shared" si="29"/>
        <v>プログラム掲載の有無</v>
      </c>
      <c r="AF93" s="237" t="str">
        <f t="shared" si="40"/>
        <v>が未記入です。</v>
      </c>
      <c r="AG93" s="237" t="str">
        <f t="shared" si="30"/>
        <v/>
      </c>
      <c r="AH93" s="237" t="str">
        <f t="shared" si="41"/>
        <v/>
      </c>
      <c r="AI93" s="237" t="str">
        <f t="shared" si="42"/>
        <v/>
      </c>
      <c r="AJ93" s="237" t="str">
        <f t="shared" si="43"/>
        <v/>
      </c>
      <c r="AK93" s="237" t="str">
        <f t="shared" si="31"/>
        <v/>
      </c>
    </row>
    <row r="94" spans="1:37" ht="25.5" customHeight="1">
      <c r="A94" s="183"/>
      <c r="B94" s="183"/>
      <c r="C94" s="228">
        <v>70</v>
      </c>
      <c r="D94" s="231"/>
      <c r="E94" s="229"/>
      <c r="F94" s="230"/>
      <c r="G94" s="231" t="s">
        <v>25</v>
      </c>
      <c r="H94" s="232" t="str">
        <f t="shared" si="23"/>
        <v/>
      </c>
      <c r="I94" s="232"/>
      <c r="J94" s="183"/>
      <c r="K94" s="183"/>
      <c r="L94" s="189"/>
      <c r="M94" s="189"/>
      <c r="N94" s="189"/>
      <c r="O94" s="189"/>
      <c r="P94" s="236" t="str">
        <f t="shared" si="32"/>
        <v/>
      </c>
      <c r="Q94" s="237" t="str">
        <f t="shared" si="33"/>
        <v/>
      </c>
      <c r="R94" s="237" t="str">
        <f t="shared" si="24"/>
        <v/>
      </c>
      <c r="S94" s="237" t="str">
        <f>IF(SUBSTITUTE(SUBSTITUTE($F94,"　","")," ","")="","",IFERROR(VLOOKUP($F94,$M$25:$M$45,1,FALSE),IFERROR(VLOOKUP(IF(AND(LEFT($F94,1)="小",NOT(SUM(COUNTIF($F94,{"*中*","*高*","*大*"})))),"小",IF(AND(LEFT($F94,1)="中",NOT(SUM(COUNTIF($F94,{"*小*","*高*","*大*"})))),"中",IF(AND(LEFT($F94,1)="高",NOT(SUM(COUNTIF($F94,{"*小*","*中*","*大*"})))),"高",IF(AND(LEFT($F94,1)="大",NOT(SUM(COUNTIF($F94,{"*小*","*中*","*高*"})))),"大","NG"))))&amp;MAX(TEXT(MID($F94,{1,2,3,4,5},{1;2;3;4;5;6;7;8;9;10;11;12;13;14;15}),"標準;;0;!0")*1),$M$25:$M$45,1,FALSE),"NG")))</f>
        <v/>
      </c>
      <c r="T94" s="237" t="str">
        <f t="shared" si="34"/>
        <v/>
      </c>
      <c r="U94" s="189">
        <f t="shared" si="35"/>
        <v>0</v>
      </c>
      <c r="V94" s="189">
        <f t="shared" si="44"/>
        <v>0</v>
      </c>
      <c r="W94" s="189">
        <f t="shared" si="36"/>
        <v>0</v>
      </c>
      <c r="X94" s="193" t="str">
        <f t="shared" si="25"/>
        <v/>
      </c>
      <c r="Y94" s="237" t="str">
        <f t="shared" si="26"/>
        <v>氏名</v>
      </c>
      <c r="Z94" s="237" t="str">
        <f t="shared" si="37"/>
        <v>・</v>
      </c>
      <c r="AA94" s="237" t="str">
        <f t="shared" si="27"/>
        <v>年齢</v>
      </c>
      <c r="AB94" s="237" t="str">
        <f t="shared" si="38"/>
        <v>・</v>
      </c>
      <c r="AC94" s="237" t="str">
        <f t="shared" si="28"/>
        <v>学年</v>
      </c>
      <c r="AD94" s="237" t="str">
        <f t="shared" si="39"/>
        <v>・</v>
      </c>
      <c r="AE94" s="237" t="str">
        <f t="shared" si="29"/>
        <v>プログラム掲載の有無</v>
      </c>
      <c r="AF94" s="237" t="str">
        <f t="shared" si="40"/>
        <v>が未記入です。</v>
      </c>
      <c r="AG94" s="237" t="str">
        <f t="shared" si="30"/>
        <v/>
      </c>
      <c r="AH94" s="237" t="str">
        <f t="shared" si="41"/>
        <v/>
      </c>
      <c r="AI94" s="237" t="str">
        <f t="shared" si="42"/>
        <v/>
      </c>
      <c r="AJ94" s="237" t="str">
        <f t="shared" si="43"/>
        <v/>
      </c>
      <c r="AK94" s="237" t="str">
        <f t="shared" si="31"/>
        <v/>
      </c>
    </row>
    <row r="95" spans="1:37" ht="25.5" customHeight="1">
      <c r="A95" s="183"/>
      <c r="B95" s="183"/>
      <c r="C95" s="228">
        <v>71</v>
      </c>
      <c r="D95" s="231"/>
      <c r="E95" s="229"/>
      <c r="F95" s="230"/>
      <c r="G95" s="231" t="s">
        <v>25</v>
      </c>
      <c r="H95" s="232" t="str">
        <f t="shared" si="23"/>
        <v/>
      </c>
      <c r="I95" s="232"/>
      <c r="J95" s="183"/>
      <c r="K95" s="183"/>
      <c r="L95" s="189"/>
      <c r="M95" s="189"/>
      <c r="N95" s="189"/>
      <c r="O95" s="189"/>
      <c r="P95" s="236" t="str">
        <f t="shared" si="32"/>
        <v/>
      </c>
      <c r="Q95" s="237" t="str">
        <f t="shared" si="33"/>
        <v/>
      </c>
      <c r="R95" s="237" t="str">
        <f t="shared" si="24"/>
        <v/>
      </c>
      <c r="S95" s="237" t="str">
        <f>IF(SUBSTITUTE(SUBSTITUTE($F95,"　","")," ","")="","",IFERROR(VLOOKUP($F95,$M$25:$M$45,1,FALSE),IFERROR(VLOOKUP(IF(AND(LEFT($F95,1)="小",NOT(SUM(COUNTIF($F95,{"*中*","*高*","*大*"})))),"小",IF(AND(LEFT($F95,1)="中",NOT(SUM(COUNTIF($F95,{"*小*","*高*","*大*"})))),"中",IF(AND(LEFT($F95,1)="高",NOT(SUM(COUNTIF($F95,{"*小*","*中*","*大*"})))),"高",IF(AND(LEFT($F95,1)="大",NOT(SUM(COUNTIF($F95,{"*小*","*中*","*高*"})))),"大","NG"))))&amp;MAX(TEXT(MID($F95,{1,2,3,4,5},{1;2;3;4;5;6;7;8;9;10;11;12;13;14;15}),"標準;;0;!0")*1),$M$25:$M$45,1,FALSE),"NG")))</f>
        <v/>
      </c>
      <c r="T95" s="237" t="str">
        <f t="shared" si="34"/>
        <v/>
      </c>
      <c r="U95" s="189">
        <f t="shared" si="35"/>
        <v>0</v>
      </c>
      <c r="V95" s="189">
        <f t="shared" si="44"/>
        <v>0</v>
      </c>
      <c r="W95" s="189">
        <f t="shared" si="36"/>
        <v>0</v>
      </c>
      <c r="X95" s="193" t="str">
        <f t="shared" si="25"/>
        <v/>
      </c>
      <c r="Y95" s="237" t="str">
        <f t="shared" si="26"/>
        <v>氏名</v>
      </c>
      <c r="Z95" s="237" t="str">
        <f t="shared" si="37"/>
        <v>・</v>
      </c>
      <c r="AA95" s="237" t="str">
        <f t="shared" si="27"/>
        <v>年齢</v>
      </c>
      <c r="AB95" s="237" t="str">
        <f t="shared" si="38"/>
        <v>・</v>
      </c>
      <c r="AC95" s="237" t="str">
        <f t="shared" si="28"/>
        <v>学年</v>
      </c>
      <c r="AD95" s="237" t="str">
        <f t="shared" si="39"/>
        <v>・</v>
      </c>
      <c r="AE95" s="237" t="str">
        <f t="shared" si="29"/>
        <v>プログラム掲載の有無</v>
      </c>
      <c r="AF95" s="237" t="str">
        <f t="shared" si="40"/>
        <v>が未記入です。</v>
      </c>
      <c r="AG95" s="237" t="str">
        <f t="shared" si="30"/>
        <v/>
      </c>
      <c r="AH95" s="237" t="str">
        <f t="shared" si="41"/>
        <v/>
      </c>
      <c r="AI95" s="237" t="str">
        <f t="shared" si="42"/>
        <v/>
      </c>
      <c r="AJ95" s="237" t="str">
        <f t="shared" si="43"/>
        <v/>
      </c>
      <c r="AK95" s="237" t="str">
        <f t="shared" si="31"/>
        <v/>
      </c>
    </row>
    <row r="96" spans="1:37" ht="25.5" customHeight="1">
      <c r="A96" s="183"/>
      <c r="B96" s="183"/>
      <c r="C96" s="228">
        <v>72</v>
      </c>
      <c r="D96" s="231"/>
      <c r="E96" s="229"/>
      <c r="F96" s="230"/>
      <c r="G96" s="231" t="s">
        <v>25</v>
      </c>
      <c r="H96" s="232" t="str">
        <f t="shared" si="23"/>
        <v/>
      </c>
      <c r="I96" s="232"/>
      <c r="J96" s="183"/>
      <c r="K96" s="183"/>
      <c r="L96" s="189"/>
      <c r="M96" s="189"/>
      <c r="N96" s="189"/>
      <c r="O96" s="189"/>
      <c r="P96" s="236" t="str">
        <f t="shared" si="32"/>
        <v/>
      </c>
      <c r="Q96" s="237" t="str">
        <f t="shared" si="33"/>
        <v/>
      </c>
      <c r="R96" s="237" t="str">
        <f t="shared" si="24"/>
        <v/>
      </c>
      <c r="S96" s="237" t="str">
        <f>IF(SUBSTITUTE(SUBSTITUTE($F96,"　","")," ","")="","",IFERROR(VLOOKUP($F96,$M$25:$M$45,1,FALSE),IFERROR(VLOOKUP(IF(AND(LEFT($F96,1)="小",NOT(SUM(COUNTIF($F96,{"*中*","*高*","*大*"})))),"小",IF(AND(LEFT($F96,1)="中",NOT(SUM(COUNTIF($F96,{"*小*","*高*","*大*"})))),"中",IF(AND(LEFT($F96,1)="高",NOT(SUM(COUNTIF($F96,{"*小*","*中*","*大*"})))),"高",IF(AND(LEFT($F96,1)="大",NOT(SUM(COUNTIF($F96,{"*小*","*中*","*高*"})))),"大","NG"))))&amp;MAX(TEXT(MID($F96,{1,2,3,4,5},{1;2;3;4;5;6;7;8;9;10;11;12;13;14;15}),"標準;;0;!0")*1),$M$25:$M$45,1,FALSE),"NG")))</f>
        <v/>
      </c>
      <c r="T96" s="237" t="str">
        <f t="shared" si="34"/>
        <v/>
      </c>
      <c r="U96" s="189">
        <f t="shared" si="35"/>
        <v>0</v>
      </c>
      <c r="V96" s="189">
        <f t="shared" si="44"/>
        <v>0</v>
      </c>
      <c r="W96" s="189">
        <f t="shared" si="36"/>
        <v>0</v>
      </c>
      <c r="X96" s="193" t="str">
        <f t="shared" si="25"/>
        <v/>
      </c>
      <c r="Y96" s="237" t="str">
        <f t="shared" si="26"/>
        <v>氏名</v>
      </c>
      <c r="Z96" s="237" t="str">
        <f t="shared" si="37"/>
        <v>・</v>
      </c>
      <c r="AA96" s="237" t="str">
        <f t="shared" si="27"/>
        <v>年齢</v>
      </c>
      <c r="AB96" s="237" t="str">
        <f t="shared" si="38"/>
        <v>・</v>
      </c>
      <c r="AC96" s="237" t="str">
        <f t="shared" si="28"/>
        <v>学年</v>
      </c>
      <c r="AD96" s="237" t="str">
        <f t="shared" si="39"/>
        <v>・</v>
      </c>
      <c r="AE96" s="237" t="str">
        <f t="shared" si="29"/>
        <v>プログラム掲載の有無</v>
      </c>
      <c r="AF96" s="237" t="str">
        <f t="shared" si="40"/>
        <v>が未記入です。</v>
      </c>
      <c r="AG96" s="237" t="str">
        <f t="shared" si="30"/>
        <v/>
      </c>
      <c r="AH96" s="237" t="str">
        <f t="shared" si="41"/>
        <v/>
      </c>
      <c r="AI96" s="237" t="str">
        <f t="shared" si="42"/>
        <v/>
      </c>
      <c r="AJ96" s="237" t="str">
        <f t="shared" si="43"/>
        <v/>
      </c>
      <c r="AK96" s="237" t="str">
        <f t="shared" si="31"/>
        <v/>
      </c>
    </row>
    <row r="97" spans="1:37" ht="25.5" customHeight="1">
      <c r="A97" s="183"/>
      <c r="B97" s="183"/>
      <c r="C97" s="228">
        <v>73</v>
      </c>
      <c r="D97" s="231"/>
      <c r="E97" s="229"/>
      <c r="F97" s="230"/>
      <c r="G97" s="231" t="s">
        <v>25</v>
      </c>
      <c r="H97" s="232" t="str">
        <f t="shared" si="23"/>
        <v/>
      </c>
      <c r="I97" s="232"/>
      <c r="J97" s="183"/>
      <c r="K97" s="183"/>
      <c r="L97" s="189"/>
      <c r="M97" s="189"/>
      <c r="N97" s="189"/>
      <c r="O97" s="189"/>
      <c r="P97" s="236" t="str">
        <f t="shared" si="32"/>
        <v/>
      </c>
      <c r="Q97" s="237" t="str">
        <f t="shared" si="33"/>
        <v/>
      </c>
      <c r="R97" s="237" t="str">
        <f t="shared" si="24"/>
        <v/>
      </c>
      <c r="S97" s="237" t="str">
        <f>IF(SUBSTITUTE(SUBSTITUTE($F97,"　","")," ","")="","",IFERROR(VLOOKUP($F97,$M$25:$M$45,1,FALSE),IFERROR(VLOOKUP(IF(AND(LEFT($F97,1)="小",NOT(SUM(COUNTIF($F97,{"*中*","*高*","*大*"})))),"小",IF(AND(LEFT($F97,1)="中",NOT(SUM(COUNTIF($F97,{"*小*","*高*","*大*"})))),"中",IF(AND(LEFT($F97,1)="高",NOT(SUM(COUNTIF($F97,{"*小*","*中*","*大*"})))),"高",IF(AND(LEFT($F97,1)="大",NOT(SUM(COUNTIF($F97,{"*小*","*中*","*高*"})))),"大","NG"))))&amp;MAX(TEXT(MID($F97,{1,2,3,4,5},{1;2;3;4;5;6;7;8;9;10;11;12;13;14;15}),"標準;;0;!0")*1),$M$25:$M$45,1,FALSE),"NG")))</f>
        <v/>
      </c>
      <c r="T97" s="237" t="str">
        <f t="shared" si="34"/>
        <v/>
      </c>
      <c r="U97" s="189">
        <f t="shared" si="35"/>
        <v>0</v>
      </c>
      <c r="V97" s="189">
        <f t="shared" si="44"/>
        <v>0</v>
      </c>
      <c r="W97" s="189">
        <f t="shared" si="36"/>
        <v>0</v>
      </c>
      <c r="X97" s="193" t="str">
        <f t="shared" si="25"/>
        <v/>
      </c>
      <c r="Y97" s="237" t="str">
        <f t="shared" si="26"/>
        <v>氏名</v>
      </c>
      <c r="Z97" s="237" t="str">
        <f t="shared" si="37"/>
        <v>・</v>
      </c>
      <c r="AA97" s="237" t="str">
        <f t="shared" si="27"/>
        <v>年齢</v>
      </c>
      <c r="AB97" s="237" t="str">
        <f t="shared" si="38"/>
        <v>・</v>
      </c>
      <c r="AC97" s="237" t="str">
        <f t="shared" si="28"/>
        <v>学年</v>
      </c>
      <c r="AD97" s="237" t="str">
        <f t="shared" si="39"/>
        <v>・</v>
      </c>
      <c r="AE97" s="237" t="str">
        <f t="shared" si="29"/>
        <v>プログラム掲載の有無</v>
      </c>
      <c r="AF97" s="237" t="str">
        <f t="shared" si="40"/>
        <v>が未記入です。</v>
      </c>
      <c r="AG97" s="237" t="str">
        <f t="shared" si="30"/>
        <v/>
      </c>
      <c r="AH97" s="237" t="str">
        <f t="shared" si="41"/>
        <v/>
      </c>
      <c r="AI97" s="237" t="str">
        <f t="shared" si="42"/>
        <v/>
      </c>
      <c r="AJ97" s="237" t="str">
        <f t="shared" si="43"/>
        <v/>
      </c>
      <c r="AK97" s="237" t="str">
        <f t="shared" si="31"/>
        <v/>
      </c>
    </row>
    <row r="98" spans="1:37" ht="25.5" customHeight="1">
      <c r="A98" s="183"/>
      <c r="B98" s="183"/>
      <c r="C98" s="228">
        <v>74</v>
      </c>
      <c r="D98" s="231"/>
      <c r="E98" s="229"/>
      <c r="F98" s="230"/>
      <c r="G98" s="231" t="s">
        <v>25</v>
      </c>
      <c r="H98" s="232" t="str">
        <f t="shared" si="23"/>
        <v/>
      </c>
      <c r="I98" s="232"/>
      <c r="J98" s="183"/>
      <c r="K98" s="183"/>
      <c r="L98" s="189"/>
      <c r="M98" s="189"/>
      <c r="N98" s="189"/>
      <c r="O98" s="189"/>
      <c r="P98" s="236" t="str">
        <f t="shared" si="32"/>
        <v/>
      </c>
      <c r="Q98" s="237" t="str">
        <f t="shared" si="33"/>
        <v/>
      </c>
      <c r="R98" s="237" t="str">
        <f t="shared" si="24"/>
        <v/>
      </c>
      <c r="S98" s="237" t="str">
        <f>IF(SUBSTITUTE(SUBSTITUTE($F98,"　","")," ","")="","",IFERROR(VLOOKUP($F98,$M$25:$M$45,1,FALSE),IFERROR(VLOOKUP(IF(AND(LEFT($F98,1)="小",NOT(SUM(COUNTIF($F98,{"*中*","*高*","*大*"})))),"小",IF(AND(LEFT($F98,1)="中",NOT(SUM(COUNTIF($F98,{"*小*","*高*","*大*"})))),"中",IF(AND(LEFT($F98,1)="高",NOT(SUM(COUNTIF($F98,{"*小*","*中*","*大*"})))),"高",IF(AND(LEFT($F98,1)="大",NOT(SUM(COUNTIF($F98,{"*小*","*中*","*高*"})))),"大","NG"))))&amp;MAX(TEXT(MID($F98,{1,2,3,4,5},{1;2;3;4;5;6;7;8;9;10;11;12;13;14;15}),"標準;;0;!0")*1),$M$25:$M$45,1,FALSE),"NG")))</f>
        <v/>
      </c>
      <c r="T98" s="237" t="str">
        <f t="shared" si="34"/>
        <v/>
      </c>
      <c r="U98" s="189">
        <f t="shared" si="35"/>
        <v>0</v>
      </c>
      <c r="V98" s="189">
        <f t="shared" si="44"/>
        <v>0</v>
      </c>
      <c r="W98" s="189">
        <f t="shared" si="36"/>
        <v>0</v>
      </c>
      <c r="X98" s="193" t="str">
        <f t="shared" si="25"/>
        <v/>
      </c>
      <c r="Y98" s="237" t="str">
        <f t="shared" si="26"/>
        <v>氏名</v>
      </c>
      <c r="Z98" s="237" t="str">
        <f t="shared" si="37"/>
        <v>・</v>
      </c>
      <c r="AA98" s="237" t="str">
        <f t="shared" si="27"/>
        <v>年齢</v>
      </c>
      <c r="AB98" s="237" t="str">
        <f t="shared" si="38"/>
        <v>・</v>
      </c>
      <c r="AC98" s="237" t="str">
        <f t="shared" si="28"/>
        <v>学年</v>
      </c>
      <c r="AD98" s="237" t="str">
        <f t="shared" si="39"/>
        <v>・</v>
      </c>
      <c r="AE98" s="237" t="str">
        <f t="shared" si="29"/>
        <v>プログラム掲載の有無</v>
      </c>
      <c r="AF98" s="237" t="str">
        <f t="shared" si="40"/>
        <v>が未記入です。</v>
      </c>
      <c r="AG98" s="237" t="str">
        <f t="shared" si="30"/>
        <v/>
      </c>
      <c r="AH98" s="237" t="str">
        <f t="shared" si="41"/>
        <v/>
      </c>
      <c r="AI98" s="237" t="str">
        <f t="shared" si="42"/>
        <v/>
      </c>
      <c r="AJ98" s="237" t="str">
        <f t="shared" si="43"/>
        <v/>
      </c>
      <c r="AK98" s="237" t="str">
        <f t="shared" si="31"/>
        <v/>
      </c>
    </row>
    <row r="99" spans="1:37" ht="25.5" customHeight="1">
      <c r="A99" s="183"/>
      <c r="B99" s="183"/>
      <c r="C99" s="228">
        <v>75</v>
      </c>
      <c r="D99" s="231"/>
      <c r="E99" s="229"/>
      <c r="F99" s="230"/>
      <c r="G99" s="231" t="s">
        <v>25</v>
      </c>
      <c r="H99" s="232" t="str">
        <f t="shared" si="23"/>
        <v/>
      </c>
      <c r="I99" s="232"/>
      <c r="J99" s="183"/>
      <c r="K99" s="183"/>
      <c r="L99" s="189"/>
      <c r="M99" s="189"/>
      <c r="N99" s="189"/>
      <c r="O99" s="189"/>
      <c r="P99" s="236" t="str">
        <f t="shared" si="32"/>
        <v/>
      </c>
      <c r="Q99" s="237" t="str">
        <f t="shared" si="33"/>
        <v/>
      </c>
      <c r="R99" s="237" t="str">
        <f t="shared" si="24"/>
        <v/>
      </c>
      <c r="S99" s="237" t="str">
        <f>IF(SUBSTITUTE(SUBSTITUTE($F99,"　","")," ","")="","",IFERROR(VLOOKUP($F99,$M$25:$M$45,1,FALSE),IFERROR(VLOOKUP(IF(AND(LEFT($F99,1)="小",NOT(SUM(COUNTIF($F99,{"*中*","*高*","*大*"})))),"小",IF(AND(LEFT($F99,1)="中",NOT(SUM(COUNTIF($F99,{"*小*","*高*","*大*"})))),"中",IF(AND(LEFT($F99,1)="高",NOT(SUM(COUNTIF($F99,{"*小*","*中*","*大*"})))),"高",IF(AND(LEFT($F99,1)="大",NOT(SUM(COUNTIF($F99,{"*小*","*中*","*高*"})))),"大","NG"))))&amp;MAX(TEXT(MID($F99,{1,2,3,4,5},{1;2;3;4;5;6;7;8;9;10;11;12;13;14;15}),"標準;;0;!0")*1),$M$25:$M$45,1,FALSE),"NG")))</f>
        <v/>
      </c>
      <c r="T99" s="237" t="str">
        <f t="shared" si="34"/>
        <v/>
      </c>
      <c r="U99" s="189">
        <f t="shared" si="35"/>
        <v>0</v>
      </c>
      <c r="V99" s="189">
        <f t="shared" si="44"/>
        <v>0</v>
      </c>
      <c r="W99" s="189">
        <f t="shared" si="36"/>
        <v>0</v>
      </c>
      <c r="X99" s="193" t="str">
        <f t="shared" si="25"/>
        <v/>
      </c>
      <c r="Y99" s="237" t="str">
        <f t="shared" si="26"/>
        <v>氏名</v>
      </c>
      <c r="Z99" s="237" t="str">
        <f t="shared" si="37"/>
        <v>・</v>
      </c>
      <c r="AA99" s="237" t="str">
        <f t="shared" si="27"/>
        <v>年齢</v>
      </c>
      <c r="AB99" s="237" t="str">
        <f t="shared" si="38"/>
        <v>・</v>
      </c>
      <c r="AC99" s="237" t="str">
        <f t="shared" si="28"/>
        <v>学年</v>
      </c>
      <c r="AD99" s="237" t="str">
        <f t="shared" si="39"/>
        <v>・</v>
      </c>
      <c r="AE99" s="237" t="str">
        <f t="shared" si="29"/>
        <v>プログラム掲載の有無</v>
      </c>
      <c r="AF99" s="237" t="str">
        <f t="shared" si="40"/>
        <v>が未記入です。</v>
      </c>
      <c r="AG99" s="237" t="str">
        <f t="shared" si="30"/>
        <v/>
      </c>
      <c r="AH99" s="237" t="str">
        <f t="shared" si="41"/>
        <v/>
      </c>
      <c r="AI99" s="237" t="str">
        <f t="shared" si="42"/>
        <v/>
      </c>
      <c r="AJ99" s="237" t="str">
        <f t="shared" si="43"/>
        <v/>
      </c>
      <c r="AK99" s="237" t="str">
        <f t="shared" si="31"/>
        <v/>
      </c>
    </row>
    <row r="100" spans="1:37" ht="25.5" customHeight="1">
      <c r="A100" s="183"/>
      <c r="B100" s="183"/>
      <c r="C100" s="228">
        <v>76</v>
      </c>
      <c r="D100" s="231"/>
      <c r="E100" s="229"/>
      <c r="F100" s="230"/>
      <c r="G100" s="231" t="s">
        <v>25</v>
      </c>
      <c r="H100" s="232" t="str">
        <f t="shared" si="23"/>
        <v/>
      </c>
      <c r="I100" s="232"/>
      <c r="J100" s="183"/>
      <c r="K100" s="183"/>
      <c r="L100" s="189"/>
      <c r="M100" s="189"/>
      <c r="N100" s="189"/>
      <c r="O100" s="189"/>
      <c r="P100" s="236" t="str">
        <f t="shared" si="32"/>
        <v/>
      </c>
      <c r="Q100" s="237" t="str">
        <f t="shared" si="33"/>
        <v/>
      </c>
      <c r="R100" s="237" t="str">
        <f t="shared" si="24"/>
        <v/>
      </c>
      <c r="S100" s="237" t="str">
        <f>IF(SUBSTITUTE(SUBSTITUTE($F100,"　","")," ","")="","",IFERROR(VLOOKUP($F100,$M$25:$M$45,1,FALSE),IFERROR(VLOOKUP(IF(AND(LEFT($F100,1)="小",NOT(SUM(COUNTIF($F100,{"*中*","*高*","*大*"})))),"小",IF(AND(LEFT($F100,1)="中",NOT(SUM(COUNTIF($F100,{"*小*","*高*","*大*"})))),"中",IF(AND(LEFT($F100,1)="高",NOT(SUM(COUNTIF($F100,{"*小*","*中*","*大*"})))),"高",IF(AND(LEFT($F100,1)="大",NOT(SUM(COUNTIF($F100,{"*小*","*中*","*高*"})))),"大","NG"))))&amp;MAX(TEXT(MID($F100,{1,2,3,4,5},{1;2;3;4;5;6;7;8;9;10;11;12;13;14;15}),"標準;;0;!0")*1),$M$25:$M$45,1,FALSE),"NG")))</f>
        <v/>
      </c>
      <c r="T100" s="237" t="str">
        <f t="shared" si="34"/>
        <v/>
      </c>
      <c r="U100" s="189">
        <f t="shared" si="35"/>
        <v>0</v>
      </c>
      <c r="V100" s="189">
        <f t="shared" si="44"/>
        <v>0</v>
      </c>
      <c r="W100" s="189">
        <f t="shared" si="36"/>
        <v>0</v>
      </c>
      <c r="X100" s="193" t="str">
        <f t="shared" si="25"/>
        <v/>
      </c>
      <c r="Y100" s="237" t="str">
        <f t="shared" si="26"/>
        <v>氏名</v>
      </c>
      <c r="Z100" s="237" t="str">
        <f t="shared" si="37"/>
        <v>・</v>
      </c>
      <c r="AA100" s="237" t="str">
        <f t="shared" si="27"/>
        <v>年齢</v>
      </c>
      <c r="AB100" s="237" t="str">
        <f t="shared" si="38"/>
        <v>・</v>
      </c>
      <c r="AC100" s="237" t="str">
        <f t="shared" si="28"/>
        <v>学年</v>
      </c>
      <c r="AD100" s="237" t="str">
        <f t="shared" si="39"/>
        <v>・</v>
      </c>
      <c r="AE100" s="237" t="str">
        <f t="shared" si="29"/>
        <v>プログラム掲載の有無</v>
      </c>
      <c r="AF100" s="237" t="str">
        <f t="shared" si="40"/>
        <v>が未記入です。</v>
      </c>
      <c r="AG100" s="237" t="str">
        <f t="shared" si="30"/>
        <v/>
      </c>
      <c r="AH100" s="237" t="str">
        <f t="shared" si="41"/>
        <v/>
      </c>
      <c r="AI100" s="237" t="str">
        <f t="shared" si="42"/>
        <v/>
      </c>
      <c r="AJ100" s="237" t="str">
        <f t="shared" si="43"/>
        <v/>
      </c>
      <c r="AK100" s="237" t="str">
        <f t="shared" si="31"/>
        <v/>
      </c>
    </row>
    <row r="101" spans="1:37" ht="25.5" customHeight="1">
      <c r="A101" s="183"/>
      <c r="B101" s="183"/>
      <c r="C101" s="228">
        <v>77</v>
      </c>
      <c r="D101" s="231"/>
      <c r="E101" s="229"/>
      <c r="F101" s="230"/>
      <c r="G101" s="231" t="s">
        <v>25</v>
      </c>
      <c r="H101" s="232" t="str">
        <f t="shared" si="23"/>
        <v/>
      </c>
      <c r="I101" s="232"/>
      <c r="J101" s="183"/>
      <c r="K101" s="183"/>
      <c r="L101" s="189"/>
      <c r="M101" s="189"/>
      <c r="N101" s="189"/>
      <c r="O101" s="189"/>
      <c r="P101" s="236" t="str">
        <f t="shared" si="32"/>
        <v/>
      </c>
      <c r="Q101" s="237" t="str">
        <f t="shared" si="33"/>
        <v/>
      </c>
      <c r="R101" s="237" t="str">
        <f t="shared" si="24"/>
        <v/>
      </c>
      <c r="S101" s="237" t="str">
        <f>IF(SUBSTITUTE(SUBSTITUTE($F101,"　","")," ","")="","",IFERROR(VLOOKUP($F101,$M$25:$M$45,1,FALSE),IFERROR(VLOOKUP(IF(AND(LEFT($F101,1)="小",NOT(SUM(COUNTIF($F101,{"*中*","*高*","*大*"})))),"小",IF(AND(LEFT($F101,1)="中",NOT(SUM(COUNTIF($F101,{"*小*","*高*","*大*"})))),"中",IF(AND(LEFT($F101,1)="高",NOT(SUM(COUNTIF($F101,{"*小*","*中*","*大*"})))),"高",IF(AND(LEFT($F101,1)="大",NOT(SUM(COUNTIF($F101,{"*小*","*中*","*高*"})))),"大","NG"))))&amp;MAX(TEXT(MID($F101,{1,2,3,4,5},{1;2;3;4;5;6;7;8;9;10;11;12;13;14;15}),"標準;;0;!0")*1),$M$25:$M$45,1,FALSE),"NG")))</f>
        <v/>
      </c>
      <c r="T101" s="237" t="str">
        <f t="shared" si="34"/>
        <v/>
      </c>
      <c r="U101" s="189">
        <f t="shared" si="35"/>
        <v>0</v>
      </c>
      <c r="V101" s="189">
        <f t="shared" si="44"/>
        <v>0</v>
      </c>
      <c r="W101" s="189">
        <f t="shared" si="36"/>
        <v>0</v>
      </c>
      <c r="X101" s="193" t="str">
        <f t="shared" si="25"/>
        <v/>
      </c>
      <c r="Y101" s="237" t="str">
        <f t="shared" si="26"/>
        <v>氏名</v>
      </c>
      <c r="Z101" s="237" t="str">
        <f t="shared" si="37"/>
        <v>・</v>
      </c>
      <c r="AA101" s="237" t="str">
        <f t="shared" si="27"/>
        <v>年齢</v>
      </c>
      <c r="AB101" s="237" t="str">
        <f t="shared" si="38"/>
        <v>・</v>
      </c>
      <c r="AC101" s="237" t="str">
        <f t="shared" si="28"/>
        <v>学年</v>
      </c>
      <c r="AD101" s="237" t="str">
        <f t="shared" si="39"/>
        <v>・</v>
      </c>
      <c r="AE101" s="237" t="str">
        <f t="shared" si="29"/>
        <v>プログラム掲載の有無</v>
      </c>
      <c r="AF101" s="237" t="str">
        <f t="shared" si="40"/>
        <v>が未記入です。</v>
      </c>
      <c r="AG101" s="237" t="str">
        <f t="shared" si="30"/>
        <v/>
      </c>
      <c r="AH101" s="237" t="str">
        <f t="shared" si="41"/>
        <v/>
      </c>
      <c r="AI101" s="237" t="str">
        <f t="shared" si="42"/>
        <v/>
      </c>
      <c r="AJ101" s="237" t="str">
        <f t="shared" si="43"/>
        <v/>
      </c>
      <c r="AK101" s="237" t="str">
        <f t="shared" si="31"/>
        <v/>
      </c>
    </row>
    <row r="102" spans="1:37" ht="25.5" customHeight="1">
      <c r="A102" s="183"/>
      <c r="B102" s="183"/>
      <c r="C102" s="228">
        <v>78</v>
      </c>
      <c r="D102" s="231"/>
      <c r="E102" s="229"/>
      <c r="F102" s="230"/>
      <c r="G102" s="231" t="s">
        <v>25</v>
      </c>
      <c r="H102" s="232" t="str">
        <f t="shared" si="23"/>
        <v/>
      </c>
      <c r="I102" s="232"/>
      <c r="J102" s="183"/>
      <c r="K102" s="183"/>
      <c r="L102" s="189"/>
      <c r="M102" s="189"/>
      <c r="N102" s="189"/>
      <c r="O102" s="189"/>
      <c r="P102" s="236" t="str">
        <f t="shared" si="32"/>
        <v/>
      </c>
      <c r="Q102" s="237" t="str">
        <f t="shared" si="33"/>
        <v/>
      </c>
      <c r="R102" s="237" t="str">
        <f t="shared" si="24"/>
        <v/>
      </c>
      <c r="S102" s="237" t="str">
        <f>IF(SUBSTITUTE(SUBSTITUTE($F102,"　","")," ","")="","",IFERROR(VLOOKUP($F102,$M$25:$M$45,1,FALSE),IFERROR(VLOOKUP(IF(AND(LEFT($F102,1)="小",NOT(SUM(COUNTIF($F102,{"*中*","*高*","*大*"})))),"小",IF(AND(LEFT($F102,1)="中",NOT(SUM(COUNTIF($F102,{"*小*","*高*","*大*"})))),"中",IF(AND(LEFT($F102,1)="高",NOT(SUM(COUNTIF($F102,{"*小*","*中*","*大*"})))),"高",IF(AND(LEFT($F102,1)="大",NOT(SUM(COUNTIF($F102,{"*小*","*中*","*高*"})))),"大","NG"))))&amp;MAX(TEXT(MID($F102,{1,2,3,4,5},{1;2;3;4;5;6;7;8;9;10;11;12;13;14;15}),"標準;;0;!0")*1),$M$25:$M$45,1,FALSE),"NG")))</f>
        <v/>
      </c>
      <c r="T102" s="237" t="str">
        <f t="shared" si="34"/>
        <v/>
      </c>
      <c r="U102" s="189">
        <f t="shared" si="35"/>
        <v>0</v>
      </c>
      <c r="V102" s="189">
        <f t="shared" si="44"/>
        <v>0</v>
      </c>
      <c r="W102" s="189">
        <f t="shared" si="36"/>
        <v>0</v>
      </c>
      <c r="X102" s="193" t="str">
        <f t="shared" si="25"/>
        <v/>
      </c>
      <c r="Y102" s="237" t="str">
        <f t="shared" si="26"/>
        <v>氏名</v>
      </c>
      <c r="Z102" s="237" t="str">
        <f t="shared" si="37"/>
        <v>・</v>
      </c>
      <c r="AA102" s="237" t="str">
        <f t="shared" si="27"/>
        <v>年齢</v>
      </c>
      <c r="AB102" s="237" t="str">
        <f t="shared" si="38"/>
        <v>・</v>
      </c>
      <c r="AC102" s="237" t="str">
        <f t="shared" si="28"/>
        <v>学年</v>
      </c>
      <c r="AD102" s="237" t="str">
        <f t="shared" si="39"/>
        <v>・</v>
      </c>
      <c r="AE102" s="237" t="str">
        <f t="shared" si="29"/>
        <v>プログラム掲載の有無</v>
      </c>
      <c r="AF102" s="237" t="str">
        <f t="shared" si="40"/>
        <v>が未記入です。</v>
      </c>
      <c r="AG102" s="237" t="str">
        <f t="shared" si="30"/>
        <v/>
      </c>
      <c r="AH102" s="237" t="str">
        <f t="shared" si="41"/>
        <v/>
      </c>
      <c r="AI102" s="237" t="str">
        <f t="shared" si="42"/>
        <v/>
      </c>
      <c r="AJ102" s="237" t="str">
        <f t="shared" si="43"/>
        <v/>
      </c>
      <c r="AK102" s="237" t="str">
        <f t="shared" si="31"/>
        <v/>
      </c>
    </row>
    <row r="103" spans="1:37" ht="25.5" customHeight="1">
      <c r="A103" s="183"/>
      <c r="B103" s="183"/>
      <c r="C103" s="228">
        <v>79</v>
      </c>
      <c r="D103" s="231"/>
      <c r="E103" s="229"/>
      <c r="F103" s="230"/>
      <c r="G103" s="231" t="s">
        <v>25</v>
      </c>
      <c r="H103" s="232" t="str">
        <f t="shared" si="23"/>
        <v/>
      </c>
      <c r="I103" s="232"/>
      <c r="J103" s="183"/>
      <c r="K103" s="183"/>
      <c r="L103" s="189"/>
      <c r="M103" s="189"/>
      <c r="N103" s="189"/>
      <c r="O103" s="189"/>
      <c r="P103" s="236" t="str">
        <f t="shared" si="32"/>
        <v/>
      </c>
      <c r="Q103" s="237" t="str">
        <f t="shared" si="33"/>
        <v/>
      </c>
      <c r="R103" s="237" t="str">
        <f t="shared" si="24"/>
        <v/>
      </c>
      <c r="S103" s="237" t="str">
        <f>IF(SUBSTITUTE(SUBSTITUTE($F103,"　","")," ","")="","",IFERROR(VLOOKUP($F103,$M$25:$M$45,1,FALSE),IFERROR(VLOOKUP(IF(AND(LEFT($F103,1)="小",NOT(SUM(COUNTIF($F103,{"*中*","*高*","*大*"})))),"小",IF(AND(LEFT($F103,1)="中",NOT(SUM(COUNTIF($F103,{"*小*","*高*","*大*"})))),"中",IF(AND(LEFT($F103,1)="高",NOT(SUM(COUNTIF($F103,{"*小*","*中*","*大*"})))),"高",IF(AND(LEFT($F103,1)="大",NOT(SUM(COUNTIF($F103,{"*小*","*中*","*高*"})))),"大","NG"))))&amp;MAX(TEXT(MID($F103,{1,2,3,4,5},{1;2;3;4;5;6;7;8;9;10;11;12;13;14;15}),"標準;;0;!0")*1),$M$25:$M$45,1,FALSE),"NG")))</f>
        <v/>
      </c>
      <c r="T103" s="237" t="str">
        <f t="shared" si="34"/>
        <v/>
      </c>
      <c r="U103" s="189">
        <f t="shared" si="35"/>
        <v>0</v>
      </c>
      <c r="V103" s="189">
        <f t="shared" si="44"/>
        <v>0</v>
      </c>
      <c r="W103" s="189">
        <f t="shared" si="36"/>
        <v>0</v>
      </c>
      <c r="X103" s="193" t="str">
        <f t="shared" si="25"/>
        <v/>
      </c>
      <c r="Y103" s="237" t="str">
        <f t="shared" si="26"/>
        <v>氏名</v>
      </c>
      <c r="Z103" s="237" t="str">
        <f t="shared" si="37"/>
        <v>・</v>
      </c>
      <c r="AA103" s="237" t="str">
        <f t="shared" si="27"/>
        <v>年齢</v>
      </c>
      <c r="AB103" s="237" t="str">
        <f t="shared" si="38"/>
        <v>・</v>
      </c>
      <c r="AC103" s="237" t="str">
        <f t="shared" si="28"/>
        <v>学年</v>
      </c>
      <c r="AD103" s="237" t="str">
        <f t="shared" si="39"/>
        <v>・</v>
      </c>
      <c r="AE103" s="237" t="str">
        <f t="shared" si="29"/>
        <v>プログラム掲載の有無</v>
      </c>
      <c r="AF103" s="237" t="str">
        <f t="shared" si="40"/>
        <v>が未記入です。</v>
      </c>
      <c r="AG103" s="237" t="str">
        <f t="shared" si="30"/>
        <v/>
      </c>
      <c r="AH103" s="237" t="str">
        <f t="shared" si="41"/>
        <v/>
      </c>
      <c r="AI103" s="237" t="str">
        <f t="shared" si="42"/>
        <v/>
      </c>
      <c r="AJ103" s="237" t="str">
        <f t="shared" si="43"/>
        <v/>
      </c>
      <c r="AK103" s="237" t="str">
        <f t="shared" si="31"/>
        <v/>
      </c>
    </row>
    <row r="104" spans="1:37" ht="25.5" customHeight="1">
      <c r="A104" s="183"/>
      <c r="B104" s="183"/>
      <c r="C104" s="228">
        <v>80</v>
      </c>
      <c r="D104" s="231"/>
      <c r="E104" s="229"/>
      <c r="F104" s="230"/>
      <c r="G104" s="231" t="s">
        <v>25</v>
      </c>
      <c r="H104" s="232" t="str">
        <f t="shared" si="23"/>
        <v/>
      </c>
      <c r="I104" s="232"/>
      <c r="J104" s="183"/>
      <c r="K104" s="183"/>
      <c r="L104" s="189"/>
      <c r="M104" s="189"/>
      <c r="N104" s="189"/>
      <c r="O104" s="189"/>
      <c r="P104" s="236" t="str">
        <f t="shared" si="32"/>
        <v/>
      </c>
      <c r="Q104" s="237" t="str">
        <f t="shared" si="33"/>
        <v/>
      </c>
      <c r="R104" s="237" t="str">
        <f t="shared" si="24"/>
        <v/>
      </c>
      <c r="S104" s="237" t="str">
        <f>IF(SUBSTITUTE(SUBSTITUTE($F104,"　","")," ","")="","",IFERROR(VLOOKUP($F104,$M$25:$M$45,1,FALSE),IFERROR(VLOOKUP(IF(AND(LEFT($F104,1)="小",NOT(SUM(COUNTIF($F104,{"*中*","*高*","*大*"})))),"小",IF(AND(LEFT($F104,1)="中",NOT(SUM(COUNTIF($F104,{"*小*","*高*","*大*"})))),"中",IF(AND(LEFT($F104,1)="高",NOT(SUM(COUNTIF($F104,{"*小*","*中*","*大*"})))),"高",IF(AND(LEFT($F104,1)="大",NOT(SUM(COUNTIF($F104,{"*小*","*中*","*高*"})))),"大","NG"))))&amp;MAX(TEXT(MID($F104,{1,2,3,4,5},{1;2;3;4;5;6;7;8;9;10;11;12;13;14;15}),"標準;;0;!0")*1),$M$25:$M$45,1,FALSE),"NG")))</f>
        <v/>
      </c>
      <c r="T104" s="237" t="str">
        <f t="shared" si="34"/>
        <v/>
      </c>
      <c r="U104" s="189">
        <f t="shared" si="35"/>
        <v>0</v>
      </c>
      <c r="V104" s="189">
        <f t="shared" si="44"/>
        <v>0</v>
      </c>
      <c r="W104" s="189">
        <f t="shared" si="36"/>
        <v>0</v>
      </c>
      <c r="X104" s="193" t="str">
        <f t="shared" si="25"/>
        <v/>
      </c>
      <c r="Y104" s="237" t="str">
        <f t="shared" si="26"/>
        <v>氏名</v>
      </c>
      <c r="Z104" s="237" t="str">
        <f t="shared" si="37"/>
        <v>・</v>
      </c>
      <c r="AA104" s="237" t="str">
        <f t="shared" si="27"/>
        <v>年齢</v>
      </c>
      <c r="AB104" s="237" t="str">
        <f t="shared" si="38"/>
        <v>・</v>
      </c>
      <c r="AC104" s="237" t="str">
        <f t="shared" si="28"/>
        <v>学年</v>
      </c>
      <c r="AD104" s="237" t="str">
        <f t="shared" si="39"/>
        <v>・</v>
      </c>
      <c r="AE104" s="237" t="str">
        <f t="shared" si="29"/>
        <v>プログラム掲載の有無</v>
      </c>
      <c r="AF104" s="237" t="str">
        <f t="shared" si="40"/>
        <v>が未記入です。</v>
      </c>
      <c r="AG104" s="237" t="str">
        <f t="shared" si="30"/>
        <v/>
      </c>
      <c r="AH104" s="237" t="str">
        <f t="shared" si="41"/>
        <v/>
      </c>
      <c r="AI104" s="237" t="str">
        <f t="shared" si="42"/>
        <v/>
      </c>
      <c r="AJ104" s="237" t="str">
        <f t="shared" si="43"/>
        <v/>
      </c>
      <c r="AK104" s="237" t="str">
        <f t="shared" si="31"/>
        <v/>
      </c>
    </row>
    <row r="105" spans="1:37" ht="25.5" customHeight="1">
      <c r="A105" s="183"/>
      <c r="B105" s="183"/>
      <c r="C105" s="228">
        <v>81</v>
      </c>
      <c r="D105" s="231"/>
      <c r="E105" s="229"/>
      <c r="F105" s="230"/>
      <c r="G105" s="231" t="s">
        <v>25</v>
      </c>
      <c r="H105" s="232" t="str">
        <f t="shared" si="23"/>
        <v/>
      </c>
      <c r="I105" s="232"/>
      <c r="J105" s="183"/>
      <c r="K105" s="183"/>
      <c r="L105" s="189"/>
      <c r="M105" s="189"/>
      <c r="N105" s="189"/>
      <c r="O105" s="189"/>
      <c r="P105" s="236" t="str">
        <f t="shared" si="32"/>
        <v/>
      </c>
      <c r="Q105" s="237" t="str">
        <f t="shared" si="33"/>
        <v/>
      </c>
      <c r="R105" s="237" t="str">
        <f t="shared" si="24"/>
        <v/>
      </c>
      <c r="S105" s="237" t="str">
        <f>IF(SUBSTITUTE(SUBSTITUTE($F105,"　","")," ","")="","",IFERROR(VLOOKUP($F105,$M$25:$M$45,1,FALSE),IFERROR(VLOOKUP(IF(AND(LEFT($F105,1)="小",NOT(SUM(COUNTIF($F105,{"*中*","*高*","*大*"})))),"小",IF(AND(LEFT($F105,1)="中",NOT(SUM(COUNTIF($F105,{"*小*","*高*","*大*"})))),"中",IF(AND(LEFT($F105,1)="高",NOT(SUM(COUNTIF($F105,{"*小*","*中*","*大*"})))),"高",IF(AND(LEFT($F105,1)="大",NOT(SUM(COUNTIF($F105,{"*小*","*中*","*高*"})))),"大","NG"))))&amp;MAX(TEXT(MID($F105,{1,2,3,4,5},{1;2;3;4;5;6;7;8;9;10;11;12;13;14;15}),"標準;;0;!0")*1),$M$25:$M$45,1,FALSE),"NG")))</f>
        <v/>
      </c>
      <c r="T105" s="237" t="str">
        <f t="shared" si="34"/>
        <v/>
      </c>
      <c r="U105" s="189">
        <f t="shared" si="35"/>
        <v>0</v>
      </c>
      <c r="V105" s="189">
        <f t="shared" si="44"/>
        <v>0</v>
      </c>
      <c r="W105" s="189">
        <f t="shared" si="36"/>
        <v>0</v>
      </c>
      <c r="X105" s="193" t="str">
        <f t="shared" si="25"/>
        <v/>
      </c>
      <c r="Y105" s="237" t="str">
        <f t="shared" si="26"/>
        <v>氏名</v>
      </c>
      <c r="Z105" s="237" t="str">
        <f t="shared" si="37"/>
        <v>・</v>
      </c>
      <c r="AA105" s="237" t="str">
        <f t="shared" si="27"/>
        <v>年齢</v>
      </c>
      <c r="AB105" s="237" t="str">
        <f t="shared" si="38"/>
        <v>・</v>
      </c>
      <c r="AC105" s="237" t="str">
        <f t="shared" si="28"/>
        <v>学年</v>
      </c>
      <c r="AD105" s="237" t="str">
        <f t="shared" si="39"/>
        <v>・</v>
      </c>
      <c r="AE105" s="237" t="str">
        <f t="shared" si="29"/>
        <v>プログラム掲載の有無</v>
      </c>
      <c r="AF105" s="237" t="str">
        <f t="shared" si="40"/>
        <v>が未記入です。</v>
      </c>
      <c r="AG105" s="237" t="str">
        <f t="shared" si="30"/>
        <v/>
      </c>
      <c r="AH105" s="237" t="str">
        <f t="shared" si="41"/>
        <v/>
      </c>
      <c r="AI105" s="237" t="str">
        <f t="shared" si="42"/>
        <v/>
      </c>
      <c r="AJ105" s="237" t="str">
        <f t="shared" si="43"/>
        <v/>
      </c>
      <c r="AK105" s="237" t="str">
        <f t="shared" si="31"/>
        <v/>
      </c>
    </row>
    <row r="106" spans="1:37" ht="25.5" customHeight="1">
      <c r="A106" s="183"/>
      <c r="B106" s="183"/>
      <c r="C106" s="228">
        <v>82</v>
      </c>
      <c r="D106" s="231"/>
      <c r="E106" s="229"/>
      <c r="F106" s="230"/>
      <c r="G106" s="231" t="s">
        <v>25</v>
      </c>
      <c r="H106" s="232" t="str">
        <f t="shared" si="23"/>
        <v/>
      </c>
      <c r="I106" s="232"/>
      <c r="J106" s="183"/>
      <c r="K106" s="183"/>
      <c r="L106" s="189"/>
      <c r="M106" s="189"/>
      <c r="N106" s="189"/>
      <c r="O106" s="189"/>
      <c r="P106" s="236" t="str">
        <f t="shared" si="32"/>
        <v/>
      </c>
      <c r="Q106" s="237" t="str">
        <f t="shared" si="33"/>
        <v/>
      </c>
      <c r="R106" s="237" t="str">
        <f t="shared" si="24"/>
        <v/>
      </c>
      <c r="S106" s="237" t="str">
        <f>IF(SUBSTITUTE(SUBSTITUTE($F106,"　","")," ","")="","",IFERROR(VLOOKUP($F106,$M$25:$M$45,1,FALSE),IFERROR(VLOOKUP(IF(AND(LEFT($F106,1)="小",NOT(SUM(COUNTIF($F106,{"*中*","*高*","*大*"})))),"小",IF(AND(LEFT($F106,1)="中",NOT(SUM(COUNTIF($F106,{"*小*","*高*","*大*"})))),"中",IF(AND(LEFT($F106,1)="高",NOT(SUM(COUNTIF($F106,{"*小*","*中*","*大*"})))),"高",IF(AND(LEFT($F106,1)="大",NOT(SUM(COUNTIF($F106,{"*小*","*中*","*高*"})))),"大","NG"))))&amp;MAX(TEXT(MID($F106,{1,2,3,4,5},{1;2;3;4;5;6;7;8;9;10;11;12;13;14;15}),"標準;;0;!0")*1),$M$25:$M$45,1,FALSE),"NG")))</f>
        <v/>
      </c>
      <c r="T106" s="237" t="str">
        <f t="shared" si="34"/>
        <v/>
      </c>
      <c r="U106" s="189">
        <f t="shared" si="35"/>
        <v>0</v>
      </c>
      <c r="V106" s="189">
        <f t="shared" si="44"/>
        <v>0</v>
      </c>
      <c r="W106" s="189">
        <f t="shared" si="36"/>
        <v>0</v>
      </c>
      <c r="X106" s="193" t="str">
        <f t="shared" si="25"/>
        <v/>
      </c>
      <c r="Y106" s="237" t="str">
        <f t="shared" si="26"/>
        <v>氏名</v>
      </c>
      <c r="Z106" s="237" t="str">
        <f t="shared" si="37"/>
        <v>・</v>
      </c>
      <c r="AA106" s="237" t="str">
        <f t="shared" si="27"/>
        <v>年齢</v>
      </c>
      <c r="AB106" s="237" t="str">
        <f t="shared" si="38"/>
        <v>・</v>
      </c>
      <c r="AC106" s="237" t="str">
        <f t="shared" si="28"/>
        <v>学年</v>
      </c>
      <c r="AD106" s="237" t="str">
        <f t="shared" si="39"/>
        <v>・</v>
      </c>
      <c r="AE106" s="237" t="str">
        <f t="shared" si="29"/>
        <v>プログラム掲載の有無</v>
      </c>
      <c r="AF106" s="237" t="str">
        <f t="shared" si="40"/>
        <v>が未記入です。</v>
      </c>
      <c r="AG106" s="237" t="str">
        <f t="shared" si="30"/>
        <v/>
      </c>
      <c r="AH106" s="237" t="str">
        <f t="shared" si="41"/>
        <v/>
      </c>
      <c r="AI106" s="237" t="str">
        <f t="shared" si="42"/>
        <v/>
      </c>
      <c r="AJ106" s="237" t="str">
        <f t="shared" si="43"/>
        <v/>
      </c>
      <c r="AK106" s="237" t="str">
        <f t="shared" si="31"/>
        <v/>
      </c>
    </row>
    <row r="107" spans="1:37" ht="25.5" customHeight="1">
      <c r="A107" s="183"/>
      <c r="B107" s="183"/>
      <c r="C107" s="228">
        <v>83</v>
      </c>
      <c r="D107" s="231"/>
      <c r="E107" s="229"/>
      <c r="F107" s="230"/>
      <c r="G107" s="231" t="s">
        <v>25</v>
      </c>
      <c r="H107" s="232" t="str">
        <f t="shared" si="23"/>
        <v/>
      </c>
      <c r="I107" s="232"/>
      <c r="J107" s="183"/>
      <c r="K107" s="183"/>
      <c r="L107" s="189"/>
      <c r="M107" s="189"/>
      <c r="N107" s="189"/>
      <c r="O107" s="189"/>
      <c r="P107" s="236" t="str">
        <f t="shared" si="32"/>
        <v/>
      </c>
      <c r="Q107" s="237" t="str">
        <f t="shared" si="33"/>
        <v/>
      </c>
      <c r="R107" s="237" t="str">
        <f t="shared" si="24"/>
        <v/>
      </c>
      <c r="S107" s="237" t="str">
        <f>IF(SUBSTITUTE(SUBSTITUTE($F107,"　","")," ","")="","",IFERROR(VLOOKUP($F107,$M$25:$M$45,1,FALSE),IFERROR(VLOOKUP(IF(AND(LEFT($F107,1)="小",NOT(SUM(COUNTIF($F107,{"*中*","*高*","*大*"})))),"小",IF(AND(LEFT($F107,1)="中",NOT(SUM(COUNTIF($F107,{"*小*","*高*","*大*"})))),"中",IF(AND(LEFT($F107,1)="高",NOT(SUM(COUNTIF($F107,{"*小*","*中*","*大*"})))),"高",IF(AND(LEFT($F107,1)="大",NOT(SUM(COUNTIF($F107,{"*小*","*中*","*高*"})))),"大","NG"))))&amp;MAX(TEXT(MID($F107,{1,2,3,4,5},{1;2;3;4;5;6;7;8;9;10;11;12;13;14;15}),"標準;;0;!0")*1),$M$25:$M$45,1,FALSE),"NG")))</f>
        <v/>
      </c>
      <c r="T107" s="237" t="str">
        <f t="shared" si="34"/>
        <v/>
      </c>
      <c r="U107" s="189">
        <f t="shared" si="35"/>
        <v>0</v>
      </c>
      <c r="V107" s="189">
        <f t="shared" si="44"/>
        <v>0</v>
      </c>
      <c r="W107" s="189">
        <f t="shared" si="36"/>
        <v>0</v>
      </c>
      <c r="X107" s="193" t="str">
        <f t="shared" si="25"/>
        <v/>
      </c>
      <c r="Y107" s="237" t="str">
        <f t="shared" si="26"/>
        <v>氏名</v>
      </c>
      <c r="Z107" s="237" t="str">
        <f t="shared" si="37"/>
        <v>・</v>
      </c>
      <c r="AA107" s="237" t="str">
        <f t="shared" si="27"/>
        <v>年齢</v>
      </c>
      <c r="AB107" s="237" t="str">
        <f t="shared" si="38"/>
        <v>・</v>
      </c>
      <c r="AC107" s="237" t="str">
        <f t="shared" si="28"/>
        <v>学年</v>
      </c>
      <c r="AD107" s="237" t="str">
        <f t="shared" si="39"/>
        <v>・</v>
      </c>
      <c r="AE107" s="237" t="str">
        <f t="shared" si="29"/>
        <v>プログラム掲載の有無</v>
      </c>
      <c r="AF107" s="237" t="str">
        <f t="shared" si="40"/>
        <v>が未記入です。</v>
      </c>
      <c r="AG107" s="237" t="str">
        <f t="shared" si="30"/>
        <v/>
      </c>
      <c r="AH107" s="237" t="str">
        <f t="shared" si="41"/>
        <v/>
      </c>
      <c r="AI107" s="237" t="str">
        <f t="shared" si="42"/>
        <v/>
      </c>
      <c r="AJ107" s="237" t="str">
        <f t="shared" si="43"/>
        <v/>
      </c>
      <c r="AK107" s="237" t="str">
        <f t="shared" si="31"/>
        <v/>
      </c>
    </row>
    <row r="108" spans="1:37" ht="25.5" customHeight="1">
      <c r="A108" s="183"/>
      <c r="B108" s="183"/>
      <c r="C108" s="228">
        <v>84</v>
      </c>
      <c r="D108" s="231"/>
      <c r="E108" s="229"/>
      <c r="F108" s="230"/>
      <c r="G108" s="231" t="s">
        <v>25</v>
      </c>
      <c r="H108" s="232" t="str">
        <f t="shared" si="23"/>
        <v/>
      </c>
      <c r="I108" s="232"/>
      <c r="J108" s="183"/>
      <c r="K108" s="183"/>
      <c r="L108" s="189"/>
      <c r="M108" s="189"/>
      <c r="N108" s="189"/>
      <c r="O108" s="189"/>
      <c r="P108" s="236" t="str">
        <f t="shared" si="32"/>
        <v/>
      </c>
      <c r="Q108" s="237" t="str">
        <f t="shared" si="33"/>
        <v/>
      </c>
      <c r="R108" s="237" t="str">
        <f t="shared" si="24"/>
        <v/>
      </c>
      <c r="S108" s="237" t="str">
        <f>IF(SUBSTITUTE(SUBSTITUTE($F108,"　","")," ","")="","",IFERROR(VLOOKUP($F108,$M$25:$M$45,1,FALSE),IFERROR(VLOOKUP(IF(AND(LEFT($F108,1)="小",NOT(SUM(COUNTIF($F108,{"*中*","*高*","*大*"})))),"小",IF(AND(LEFT($F108,1)="中",NOT(SUM(COUNTIF($F108,{"*小*","*高*","*大*"})))),"中",IF(AND(LEFT($F108,1)="高",NOT(SUM(COUNTIF($F108,{"*小*","*中*","*大*"})))),"高",IF(AND(LEFT($F108,1)="大",NOT(SUM(COUNTIF($F108,{"*小*","*中*","*高*"})))),"大","NG"))))&amp;MAX(TEXT(MID($F108,{1,2,3,4,5},{1;2;3;4;5;6;7;8;9;10;11;12;13;14;15}),"標準;;0;!0")*1),$M$25:$M$45,1,FALSE),"NG")))</f>
        <v/>
      </c>
      <c r="T108" s="237" t="str">
        <f t="shared" si="34"/>
        <v/>
      </c>
      <c r="U108" s="189">
        <f t="shared" si="35"/>
        <v>0</v>
      </c>
      <c r="V108" s="189">
        <f t="shared" si="44"/>
        <v>0</v>
      </c>
      <c r="W108" s="189">
        <f t="shared" si="36"/>
        <v>0</v>
      </c>
      <c r="X108" s="193" t="str">
        <f t="shared" si="25"/>
        <v/>
      </c>
      <c r="Y108" s="237" t="str">
        <f t="shared" si="26"/>
        <v>氏名</v>
      </c>
      <c r="Z108" s="237" t="str">
        <f t="shared" si="37"/>
        <v>・</v>
      </c>
      <c r="AA108" s="237" t="str">
        <f t="shared" si="27"/>
        <v>年齢</v>
      </c>
      <c r="AB108" s="237" t="str">
        <f t="shared" si="38"/>
        <v>・</v>
      </c>
      <c r="AC108" s="237" t="str">
        <f t="shared" si="28"/>
        <v>学年</v>
      </c>
      <c r="AD108" s="237" t="str">
        <f t="shared" si="39"/>
        <v>・</v>
      </c>
      <c r="AE108" s="237" t="str">
        <f t="shared" si="29"/>
        <v>プログラム掲載の有無</v>
      </c>
      <c r="AF108" s="237" t="str">
        <f t="shared" si="40"/>
        <v>が未記入です。</v>
      </c>
      <c r="AG108" s="237" t="str">
        <f t="shared" si="30"/>
        <v/>
      </c>
      <c r="AH108" s="237" t="str">
        <f t="shared" si="41"/>
        <v/>
      </c>
      <c r="AI108" s="237" t="str">
        <f t="shared" si="42"/>
        <v/>
      </c>
      <c r="AJ108" s="237" t="str">
        <f t="shared" si="43"/>
        <v/>
      </c>
      <c r="AK108" s="237" t="str">
        <f t="shared" si="31"/>
        <v/>
      </c>
    </row>
    <row r="109" spans="1:37" ht="25.5" customHeight="1">
      <c r="A109" s="183"/>
      <c r="B109" s="183"/>
      <c r="C109" s="228">
        <v>85</v>
      </c>
      <c r="D109" s="231"/>
      <c r="E109" s="229"/>
      <c r="F109" s="230"/>
      <c r="G109" s="231" t="s">
        <v>25</v>
      </c>
      <c r="H109" s="232" t="str">
        <f t="shared" si="23"/>
        <v/>
      </c>
      <c r="I109" s="232"/>
      <c r="J109" s="183"/>
      <c r="K109" s="183"/>
      <c r="L109" s="189"/>
      <c r="M109" s="189"/>
      <c r="N109" s="189"/>
      <c r="O109" s="189"/>
      <c r="P109" s="236" t="str">
        <f t="shared" si="32"/>
        <v/>
      </c>
      <c r="Q109" s="237" t="str">
        <f t="shared" si="33"/>
        <v/>
      </c>
      <c r="R109" s="237" t="str">
        <f t="shared" si="24"/>
        <v/>
      </c>
      <c r="S109" s="237" t="str">
        <f>IF(SUBSTITUTE(SUBSTITUTE($F109,"　","")," ","")="","",IFERROR(VLOOKUP($F109,$M$25:$M$45,1,FALSE),IFERROR(VLOOKUP(IF(AND(LEFT($F109,1)="小",NOT(SUM(COUNTIF($F109,{"*中*","*高*","*大*"})))),"小",IF(AND(LEFT($F109,1)="中",NOT(SUM(COUNTIF($F109,{"*小*","*高*","*大*"})))),"中",IF(AND(LEFT($F109,1)="高",NOT(SUM(COUNTIF($F109,{"*小*","*中*","*大*"})))),"高",IF(AND(LEFT($F109,1)="大",NOT(SUM(COUNTIF($F109,{"*小*","*中*","*高*"})))),"大","NG"))))&amp;MAX(TEXT(MID($F109,{1,2,3,4,5},{1;2;3;4;5;6;7;8;9;10;11;12;13;14;15}),"標準;;0;!0")*1),$M$25:$M$45,1,FALSE),"NG")))</f>
        <v/>
      </c>
      <c r="T109" s="237" t="str">
        <f t="shared" si="34"/>
        <v/>
      </c>
      <c r="U109" s="189">
        <f t="shared" si="35"/>
        <v>0</v>
      </c>
      <c r="V109" s="189">
        <f t="shared" si="44"/>
        <v>0</v>
      </c>
      <c r="W109" s="189">
        <f t="shared" si="36"/>
        <v>0</v>
      </c>
      <c r="X109" s="193" t="str">
        <f t="shared" si="25"/>
        <v/>
      </c>
      <c r="Y109" s="237" t="str">
        <f t="shared" si="26"/>
        <v>氏名</v>
      </c>
      <c r="Z109" s="237" t="str">
        <f t="shared" si="37"/>
        <v>・</v>
      </c>
      <c r="AA109" s="237" t="str">
        <f t="shared" si="27"/>
        <v>年齢</v>
      </c>
      <c r="AB109" s="237" t="str">
        <f t="shared" si="38"/>
        <v>・</v>
      </c>
      <c r="AC109" s="237" t="str">
        <f t="shared" si="28"/>
        <v>学年</v>
      </c>
      <c r="AD109" s="237" t="str">
        <f t="shared" si="39"/>
        <v>・</v>
      </c>
      <c r="AE109" s="237" t="str">
        <f t="shared" si="29"/>
        <v>プログラム掲載の有無</v>
      </c>
      <c r="AF109" s="237" t="str">
        <f t="shared" si="40"/>
        <v>が未記入です。</v>
      </c>
      <c r="AG109" s="237" t="str">
        <f t="shared" si="30"/>
        <v/>
      </c>
      <c r="AH109" s="237" t="str">
        <f t="shared" si="41"/>
        <v/>
      </c>
      <c r="AI109" s="237" t="str">
        <f t="shared" si="42"/>
        <v/>
      </c>
      <c r="AJ109" s="237" t="str">
        <f t="shared" si="43"/>
        <v/>
      </c>
      <c r="AK109" s="237" t="str">
        <f t="shared" si="31"/>
        <v/>
      </c>
    </row>
    <row r="110" spans="1:37" ht="25.5" customHeight="1">
      <c r="A110" s="183"/>
      <c r="B110" s="183"/>
      <c r="C110" s="228">
        <v>86</v>
      </c>
      <c r="D110" s="231"/>
      <c r="E110" s="229"/>
      <c r="F110" s="230"/>
      <c r="G110" s="231" t="s">
        <v>25</v>
      </c>
      <c r="H110" s="232" t="str">
        <f t="shared" si="23"/>
        <v/>
      </c>
      <c r="I110" s="232"/>
      <c r="J110" s="183"/>
      <c r="K110" s="183"/>
      <c r="L110" s="189"/>
      <c r="M110" s="189"/>
      <c r="N110" s="189"/>
      <c r="O110" s="189"/>
      <c r="P110" s="236" t="str">
        <f t="shared" si="32"/>
        <v/>
      </c>
      <c r="Q110" s="237" t="str">
        <f t="shared" si="33"/>
        <v/>
      </c>
      <c r="R110" s="237" t="str">
        <f t="shared" si="24"/>
        <v/>
      </c>
      <c r="S110" s="237" t="str">
        <f>IF(SUBSTITUTE(SUBSTITUTE($F110,"　","")," ","")="","",IFERROR(VLOOKUP($F110,$M$25:$M$45,1,FALSE),IFERROR(VLOOKUP(IF(AND(LEFT($F110,1)="小",NOT(SUM(COUNTIF($F110,{"*中*","*高*","*大*"})))),"小",IF(AND(LEFT($F110,1)="中",NOT(SUM(COUNTIF($F110,{"*小*","*高*","*大*"})))),"中",IF(AND(LEFT($F110,1)="高",NOT(SUM(COUNTIF($F110,{"*小*","*中*","*大*"})))),"高",IF(AND(LEFT($F110,1)="大",NOT(SUM(COUNTIF($F110,{"*小*","*中*","*高*"})))),"大","NG"))))&amp;MAX(TEXT(MID($F110,{1,2,3,4,5},{1;2;3;4;5;6;7;8;9;10;11;12;13;14;15}),"標準;;0;!0")*1),$M$25:$M$45,1,FALSE),"NG")))</f>
        <v/>
      </c>
      <c r="T110" s="237" t="str">
        <f t="shared" si="34"/>
        <v/>
      </c>
      <c r="U110" s="189">
        <f t="shared" si="35"/>
        <v>0</v>
      </c>
      <c r="V110" s="189">
        <f t="shared" si="44"/>
        <v>0</v>
      </c>
      <c r="W110" s="189">
        <f t="shared" si="36"/>
        <v>0</v>
      </c>
      <c r="X110" s="193" t="str">
        <f t="shared" si="25"/>
        <v/>
      </c>
      <c r="Y110" s="237" t="str">
        <f t="shared" si="26"/>
        <v>氏名</v>
      </c>
      <c r="Z110" s="237" t="str">
        <f t="shared" si="37"/>
        <v>・</v>
      </c>
      <c r="AA110" s="237" t="str">
        <f t="shared" si="27"/>
        <v>年齢</v>
      </c>
      <c r="AB110" s="237" t="str">
        <f t="shared" si="38"/>
        <v>・</v>
      </c>
      <c r="AC110" s="237" t="str">
        <f t="shared" si="28"/>
        <v>学年</v>
      </c>
      <c r="AD110" s="237" t="str">
        <f t="shared" si="39"/>
        <v>・</v>
      </c>
      <c r="AE110" s="237" t="str">
        <f t="shared" si="29"/>
        <v>プログラム掲載の有無</v>
      </c>
      <c r="AF110" s="237" t="str">
        <f t="shared" si="40"/>
        <v>が未記入です。</v>
      </c>
      <c r="AG110" s="237" t="str">
        <f t="shared" si="30"/>
        <v/>
      </c>
      <c r="AH110" s="237" t="str">
        <f t="shared" si="41"/>
        <v/>
      </c>
      <c r="AI110" s="237" t="str">
        <f t="shared" si="42"/>
        <v/>
      </c>
      <c r="AJ110" s="237" t="str">
        <f t="shared" si="43"/>
        <v/>
      </c>
      <c r="AK110" s="237" t="str">
        <f t="shared" si="31"/>
        <v/>
      </c>
    </row>
    <row r="111" spans="1:37" ht="25.5" customHeight="1">
      <c r="A111" s="183"/>
      <c r="B111" s="183"/>
      <c r="C111" s="228">
        <v>87</v>
      </c>
      <c r="D111" s="231"/>
      <c r="E111" s="229"/>
      <c r="F111" s="230"/>
      <c r="G111" s="231" t="s">
        <v>25</v>
      </c>
      <c r="H111" s="232" t="str">
        <f t="shared" si="23"/>
        <v/>
      </c>
      <c r="I111" s="232"/>
      <c r="J111" s="183"/>
      <c r="K111" s="183"/>
      <c r="L111" s="189"/>
      <c r="M111" s="189"/>
      <c r="N111" s="189"/>
      <c r="O111" s="189"/>
      <c r="P111" s="236" t="str">
        <f t="shared" si="32"/>
        <v/>
      </c>
      <c r="Q111" s="237" t="str">
        <f t="shared" si="33"/>
        <v/>
      </c>
      <c r="R111" s="237" t="str">
        <f t="shared" si="24"/>
        <v/>
      </c>
      <c r="S111" s="237" t="str">
        <f>IF(SUBSTITUTE(SUBSTITUTE($F111,"　","")," ","")="","",IFERROR(VLOOKUP($F111,$M$25:$M$45,1,FALSE),IFERROR(VLOOKUP(IF(AND(LEFT($F111,1)="小",NOT(SUM(COUNTIF($F111,{"*中*","*高*","*大*"})))),"小",IF(AND(LEFT($F111,1)="中",NOT(SUM(COUNTIF($F111,{"*小*","*高*","*大*"})))),"中",IF(AND(LEFT($F111,1)="高",NOT(SUM(COUNTIF($F111,{"*小*","*中*","*大*"})))),"高",IF(AND(LEFT($F111,1)="大",NOT(SUM(COUNTIF($F111,{"*小*","*中*","*高*"})))),"大","NG"))))&amp;MAX(TEXT(MID($F111,{1,2,3,4,5},{1;2;3;4;5;6;7;8;9;10;11;12;13;14;15}),"標準;;0;!0")*1),$M$25:$M$45,1,FALSE),"NG")))</f>
        <v/>
      </c>
      <c r="T111" s="237" t="str">
        <f t="shared" si="34"/>
        <v/>
      </c>
      <c r="U111" s="189">
        <f t="shared" si="35"/>
        <v>0</v>
      </c>
      <c r="V111" s="189">
        <f t="shared" si="44"/>
        <v>0</v>
      </c>
      <c r="W111" s="189">
        <f t="shared" si="36"/>
        <v>0</v>
      </c>
      <c r="X111" s="193" t="str">
        <f t="shared" si="25"/>
        <v/>
      </c>
      <c r="Y111" s="237" t="str">
        <f t="shared" si="26"/>
        <v>氏名</v>
      </c>
      <c r="Z111" s="237" t="str">
        <f t="shared" si="37"/>
        <v>・</v>
      </c>
      <c r="AA111" s="237" t="str">
        <f t="shared" si="27"/>
        <v>年齢</v>
      </c>
      <c r="AB111" s="237" t="str">
        <f t="shared" si="38"/>
        <v>・</v>
      </c>
      <c r="AC111" s="237" t="str">
        <f t="shared" si="28"/>
        <v>学年</v>
      </c>
      <c r="AD111" s="237" t="str">
        <f t="shared" si="39"/>
        <v>・</v>
      </c>
      <c r="AE111" s="237" t="str">
        <f t="shared" si="29"/>
        <v>プログラム掲載の有無</v>
      </c>
      <c r="AF111" s="237" t="str">
        <f t="shared" si="40"/>
        <v>が未記入です。</v>
      </c>
      <c r="AG111" s="237" t="str">
        <f t="shared" si="30"/>
        <v/>
      </c>
      <c r="AH111" s="237" t="str">
        <f t="shared" si="41"/>
        <v/>
      </c>
      <c r="AI111" s="237" t="str">
        <f t="shared" si="42"/>
        <v/>
      </c>
      <c r="AJ111" s="237" t="str">
        <f t="shared" si="43"/>
        <v/>
      </c>
      <c r="AK111" s="237" t="str">
        <f t="shared" si="31"/>
        <v/>
      </c>
    </row>
    <row r="112" spans="1:37" ht="25.5" customHeight="1">
      <c r="A112" s="183"/>
      <c r="B112" s="183"/>
      <c r="C112" s="228">
        <v>88</v>
      </c>
      <c r="D112" s="231"/>
      <c r="E112" s="229"/>
      <c r="F112" s="230"/>
      <c r="G112" s="231" t="s">
        <v>25</v>
      </c>
      <c r="H112" s="232" t="str">
        <f t="shared" si="23"/>
        <v/>
      </c>
      <c r="I112" s="232"/>
      <c r="J112" s="183"/>
      <c r="K112" s="183"/>
      <c r="L112" s="189"/>
      <c r="M112" s="189"/>
      <c r="N112" s="189"/>
      <c r="O112" s="189"/>
      <c r="P112" s="236" t="str">
        <f t="shared" si="32"/>
        <v/>
      </c>
      <c r="Q112" s="237" t="str">
        <f t="shared" si="33"/>
        <v/>
      </c>
      <c r="R112" s="237" t="str">
        <f t="shared" si="24"/>
        <v/>
      </c>
      <c r="S112" s="237" t="str">
        <f>IF(SUBSTITUTE(SUBSTITUTE($F112,"　","")," ","")="","",IFERROR(VLOOKUP($F112,$M$25:$M$45,1,FALSE),IFERROR(VLOOKUP(IF(AND(LEFT($F112,1)="小",NOT(SUM(COUNTIF($F112,{"*中*","*高*","*大*"})))),"小",IF(AND(LEFT($F112,1)="中",NOT(SUM(COUNTIF($F112,{"*小*","*高*","*大*"})))),"中",IF(AND(LEFT($F112,1)="高",NOT(SUM(COUNTIF($F112,{"*小*","*中*","*大*"})))),"高",IF(AND(LEFT($F112,1)="大",NOT(SUM(COUNTIF($F112,{"*小*","*中*","*高*"})))),"大","NG"))))&amp;MAX(TEXT(MID($F112,{1,2,3,4,5},{1;2;3;4;5;6;7;8;9;10;11;12;13;14;15}),"標準;;0;!0")*1),$M$25:$M$45,1,FALSE),"NG")))</f>
        <v/>
      </c>
      <c r="T112" s="237" t="str">
        <f t="shared" si="34"/>
        <v/>
      </c>
      <c r="U112" s="189">
        <f t="shared" si="35"/>
        <v>0</v>
      </c>
      <c r="V112" s="189">
        <f t="shared" si="44"/>
        <v>0</v>
      </c>
      <c r="W112" s="189">
        <f t="shared" si="36"/>
        <v>0</v>
      </c>
      <c r="X112" s="193" t="str">
        <f t="shared" si="25"/>
        <v/>
      </c>
      <c r="Y112" s="237" t="str">
        <f t="shared" si="26"/>
        <v>氏名</v>
      </c>
      <c r="Z112" s="237" t="str">
        <f t="shared" si="37"/>
        <v>・</v>
      </c>
      <c r="AA112" s="237" t="str">
        <f t="shared" si="27"/>
        <v>年齢</v>
      </c>
      <c r="AB112" s="237" t="str">
        <f t="shared" si="38"/>
        <v>・</v>
      </c>
      <c r="AC112" s="237" t="str">
        <f t="shared" si="28"/>
        <v>学年</v>
      </c>
      <c r="AD112" s="237" t="str">
        <f t="shared" si="39"/>
        <v>・</v>
      </c>
      <c r="AE112" s="237" t="str">
        <f t="shared" si="29"/>
        <v>プログラム掲載の有無</v>
      </c>
      <c r="AF112" s="237" t="str">
        <f t="shared" si="40"/>
        <v>が未記入です。</v>
      </c>
      <c r="AG112" s="237" t="str">
        <f t="shared" si="30"/>
        <v/>
      </c>
      <c r="AH112" s="237" t="str">
        <f t="shared" si="41"/>
        <v/>
      </c>
      <c r="AI112" s="237" t="str">
        <f t="shared" si="42"/>
        <v/>
      </c>
      <c r="AJ112" s="237" t="str">
        <f t="shared" si="43"/>
        <v/>
      </c>
      <c r="AK112" s="237" t="str">
        <f t="shared" si="31"/>
        <v/>
      </c>
    </row>
    <row r="113" spans="1:37" ht="25.5" customHeight="1">
      <c r="A113" s="183"/>
      <c r="B113" s="183"/>
      <c r="C113" s="228">
        <v>89</v>
      </c>
      <c r="D113" s="231"/>
      <c r="E113" s="229"/>
      <c r="F113" s="230"/>
      <c r="G113" s="231" t="s">
        <v>25</v>
      </c>
      <c r="H113" s="232" t="str">
        <f t="shared" si="23"/>
        <v/>
      </c>
      <c r="I113" s="232"/>
      <c r="J113" s="183"/>
      <c r="K113" s="183"/>
      <c r="L113" s="189"/>
      <c r="M113" s="189"/>
      <c r="N113" s="189"/>
      <c r="O113" s="189"/>
      <c r="P113" s="236" t="str">
        <f t="shared" si="32"/>
        <v/>
      </c>
      <c r="Q113" s="237" t="str">
        <f t="shared" si="33"/>
        <v/>
      </c>
      <c r="R113" s="237" t="str">
        <f t="shared" si="24"/>
        <v/>
      </c>
      <c r="S113" s="237" t="str">
        <f>IF(SUBSTITUTE(SUBSTITUTE($F113,"　","")," ","")="","",IFERROR(VLOOKUP($F113,$M$25:$M$45,1,FALSE),IFERROR(VLOOKUP(IF(AND(LEFT($F113,1)="小",NOT(SUM(COUNTIF($F113,{"*中*","*高*","*大*"})))),"小",IF(AND(LEFT($F113,1)="中",NOT(SUM(COUNTIF($F113,{"*小*","*高*","*大*"})))),"中",IF(AND(LEFT($F113,1)="高",NOT(SUM(COUNTIF($F113,{"*小*","*中*","*大*"})))),"高",IF(AND(LEFT($F113,1)="大",NOT(SUM(COUNTIF($F113,{"*小*","*中*","*高*"})))),"大","NG"))))&amp;MAX(TEXT(MID($F113,{1,2,3,4,5},{1;2;3;4;5;6;7;8;9;10;11;12;13;14;15}),"標準;;0;!0")*1),$M$25:$M$45,1,FALSE),"NG")))</f>
        <v/>
      </c>
      <c r="T113" s="237" t="str">
        <f t="shared" si="34"/>
        <v/>
      </c>
      <c r="U113" s="189">
        <f t="shared" si="35"/>
        <v>0</v>
      </c>
      <c r="V113" s="189">
        <f t="shared" si="44"/>
        <v>0</v>
      </c>
      <c r="W113" s="189">
        <f t="shared" si="36"/>
        <v>0</v>
      </c>
      <c r="X113" s="193" t="str">
        <f t="shared" si="25"/>
        <v/>
      </c>
      <c r="Y113" s="237" t="str">
        <f t="shared" si="26"/>
        <v>氏名</v>
      </c>
      <c r="Z113" s="237" t="str">
        <f t="shared" si="37"/>
        <v>・</v>
      </c>
      <c r="AA113" s="237" t="str">
        <f t="shared" si="27"/>
        <v>年齢</v>
      </c>
      <c r="AB113" s="237" t="str">
        <f t="shared" si="38"/>
        <v>・</v>
      </c>
      <c r="AC113" s="237" t="str">
        <f t="shared" si="28"/>
        <v>学年</v>
      </c>
      <c r="AD113" s="237" t="str">
        <f t="shared" si="39"/>
        <v>・</v>
      </c>
      <c r="AE113" s="237" t="str">
        <f t="shared" si="29"/>
        <v>プログラム掲載の有無</v>
      </c>
      <c r="AF113" s="237" t="str">
        <f t="shared" si="40"/>
        <v>が未記入です。</v>
      </c>
      <c r="AG113" s="237" t="str">
        <f t="shared" si="30"/>
        <v/>
      </c>
      <c r="AH113" s="237" t="str">
        <f t="shared" si="41"/>
        <v/>
      </c>
      <c r="AI113" s="237" t="str">
        <f t="shared" si="42"/>
        <v/>
      </c>
      <c r="AJ113" s="237" t="str">
        <f t="shared" si="43"/>
        <v/>
      </c>
      <c r="AK113" s="237" t="str">
        <f t="shared" si="31"/>
        <v/>
      </c>
    </row>
    <row r="114" spans="1:37" ht="25.5" customHeight="1">
      <c r="A114" s="183"/>
      <c r="B114" s="183"/>
      <c r="C114" s="228">
        <v>90</v>
      </c>
      <c r="D114" s="231"/>
      <c r="E114" s="229"/>
      <c r="F114" s="230"/>
      <c r="G114" s="231" t="s">
        <v>25</v>
      </c>
      <c r="H114" s="232" t="str">
        <f t="shared" si="23"/>
        <v/>
      </c>
      <c r="I114" s="232"/>
      <c r="J114" s="183"/>
      <c r="K114" s="183"/>
      <c r="L114" s="189"/>
      <c r="M114" s="189"/>
      <c r="N114" s="189"/>
      <c r="O114" s="189"/>
      <c r="P114" s="236" t="str">
        <f t="shared" si="32"/>
        <v/>
      </c>
      <c r="Q114" s="237" t="str">
        <f t="shared" si="33"/>
        <v/>
      </c>
      <c r="R114" s="237" t="str">
        <f t="shared" si="24"/>
        <v/>
      </c>
      <c r="S114" s="237" t="str">
        <f>IF(SUBSTITUTE(SUBSTITUTE($F114,"　","")," ","")="","",IFERROR(VLOOKUP($F114,$M$25:$M$45,1,FALSE),IFERROR(VLOOKUP(IF(AND(LEFT($F114,1)="小",NOT(SUM(COUNTIF($F114,{"*中*","*高*","*大*"})))),"小",IF(AND(LEFT($F114,1)="中",NOT(SUM(COUNTIF($F114,{"*小*","*高*","*大*"})))),"中",IF(AND(LEFT($F114,1)="高",NOT(SUM(COUNTIF($F114,{"*小*","*中*","*大*"})))),"高",IF(AND(LEFT($F114,1)="大",NOT(SUM(COUNTIF($F114,{"*小*","*中*","*高*"})))),"大","NG"))))&amp;MAX(TEXT(MID($F114,{1,2,3,4,5},{1;2;3;4;5;6;7;8;9;10;11;12;13;14;15}),"標準;;0;!0")*1),$M$25:$M$45,1,FALSE),"NG")))</f>
        <v/>
      </c>
      <c r="T114" s="237" t="str">
        <f t="shared" si="34"/>
        <v/>
      </c>
      <c r="U114" s="189">
        <f t="shared" si="35"/>
        <v>0</v>
      </c>
      <c r="V114" s="189">
        <f t="shared" si="44"/>
        <v>0</v>
      </c>
      <c r="W114" s="189">
        <f t="shared" si="36"/>
        <v>0</v>
      </c>
      <c r="X114" s="193" t="str">
        <f t="shared" si="25"/>
        <v/>
      </c>
      <c r="Y114" s="237" t="str">
        <f t="shared" si="26"/>
        <v>氏名</v>
      </c>
      <c r="Z114" s="237" t="str">
        <f t="shared" si="37"/>
        <v>・</v>
      </c>
      <c r="AA114" s="237" t="str">
        <f t="shared" si="27"/>
        <v>年齢</v>
      </c>
      <c r="AB114" s="237" t="str">
        <f t="shared" si="38"/>
        <v>・</v>
      </c>
      <c r="AC114" s="237" t="str">
        <f t="shared" si="28"/>
        <v>学年</v>
      </c>
      <c r="AD114" s="237" t="str">
        <f t="shared" si="39"/>
        <v>・</v>
      </c>
      <c r="AE114" s="237" t="str">
        <f t="shared" si="29"/>
        <v>プログラム掲載の有無</v>
      </c>
      <c r="AF114" s="237" t="str">
        <f t="shared" si="40"/>
        <v>が未記入です。</v>
      </c>
      <c r="AG114" s="237" t="str">
        <f t="shared" si="30"/>
        <v/>
      </c>
      <c r="AH114" s="237" t="str">
        <f t="shared" si="41"/>
        <v/>
      </c>
      <c r="AI114" s="237" t="str">
        <f t="shared" si="42"/>
        <v/>
      </c>
      <c r="AJ114" s="237" t="str">
        <f t="shared" si="43"/>
        <v/>
      </c>
      <c r="AK114" s="237" t="str">
        <f t="shared" si="31"/>
        <v/>
      </c>
    </row>
    <row r="115" spans="1:37" ht="25.5" customHeight="1">
      <c r="A115" s="183"/>
      <c r="B115" s="183"/>
      <c r="C115" s="228">
        <v>91</v>
      </c>
      <c r="D115" s="231"/>
      <c r="E115" s="229"/>
      <c r="F115" s="230"/>
      <c r="G115" s="231" t="s">
        <v>25</v>
      </c>
      <c r="H115" s="232" t="str">
        <f t="shared" si="23"/>
        <v/>
      </c>
      <c r="I115" s="232"/>
      <c r="J115" s="183"/>
      <c r="K115" s="183"/>
      <c r="L115" s="189"/>
      <c r="M115" s="189"/>
      <c r="N115" s="189"/>
      <c r="O115" s="189"/>
      <c r="P115" s="236" t="str">
        <f t="shared" si="32"/>
        <v/>
      </c>
      <c r="Q115" s="237" t="str">
        <f t="shared" si="33"/>
        <v/>
      </c>
      <c r="R115" s="237" t="str">
        <f t="shared" si="24"/>
        <v/>
      </c>
      <c r="S115" s="237" t="str">
        <f>IF(SUBSTITUTE(SUBSTITUTE($F115,"　","")," ","")="","",IFERROR(VLOOKUP($F115,$M$25:$M$45,1,FALSE),IFERROR(VLOOKUP(IF(AND(LEFT($F115,1)="小",NOT(SUM(COUNTIF($F115,{"*中*","*高*","*大*"})))),"小",IF(AND(LEFT($F115,1)="中",NOT(SUM(COUNTIF($F115,{"*小*","*高*","*大*"})))),"中",IF(AND(LEFT($F115,1)="高",NOT(SUM(COUNTIF($F115,{"*小*","*中*","*大*"})))),"高",IF(AND(LEFT($F115,1)="大",NOT(SUM(COUNTIF($F115,{"*小*","*中*","*高*"})))),"大","NG"))))&amp;MAX(TEXT(MID($F115,{1,2,3,4,5},{1;2;3;4;5;6;7;8;9;10;11;12;13;14;15}),"標準;;0;!0")*1),$M$25:$M$45,1,FALSE),"NG")))</f>
        <v/>
      </c>
      <c r="T115" s="237" t="str">
        <f t="shared" si="34"/>
        <v/>
      </c>
      <c r="U115" s="189">
        <f t="shared" si="35"/>
        <v>0</v>
      </c>
      <c r="V115" s="189">
        <f t="shared" si="44"/>
        <v>0</v>
      </c>
      <c r="W115" s="189">
        <f t="shared" si="36"/>
        <v>0</v>
      </c>
      <c r="X115" s="193" t="str">
        <f t="shared" si="25"/>
        <v/>
      </c>
      <c r="Y115" s="237" t="str">
        <f t="shared" si="26"/>
        <v>氏名</v>
      </c>
      <c r="Z115" s="237" t="str">
        <f t="shared" si="37"/>
        <v>・</v>
      </c>
      <c r="AA115" s="237" t="str">
        <f t="shared" si="27"/>
        <v>年齢</v>
      </c>
      <c r="AB115" s="237" t="str">
        <f t="shared" si="38"/>
        <v>・</v>
      </c>
      <c r="AC115" s="237" t="str">
        <f t="shared" si="28"/>
        <v>学年</v>
      </c>
      <c r="AD115" s="237" t="str">
        <f t="shared" si="39"/>
        <v>・</v>
      </c>
      <c r="AE115" s="237" t="str">
        <f t="shared" si="29"/>
        <v>プログラム掲載の有無</v>
      </c>
      <c r="AF115" s="237" t="str">
        <f t="shared" si="40"/>
        <v>が未記入です。</v>
      </c>
      <c r="AG115" s="237" t="str">
        <f t="shared" si="30"/>
        <v/>
      </c>
      <c r="AH115" s="237" t="str">
        <f t="shared" si="41"/>
        <v/>
      </c>
      <c r="AI115" s="237" t="str">
        <f t="shared" si="42"/>
        <v/>
      </c>
      <c r="AJ115" s="237" t="str">
        <f t="shared" si="43"/>
        <v/>
      </c>
      <c r="AK115" s="237" t="str">
        <f t="shared" si="31"/>
        <v/>
      </c>
    </row>
    <row r="116" spans="1:37" ht="25.5" customHeight="1">
      <c r="A116" s="183"/>
      <c r="B116" s="183"/>
      <c r="C116" s="228">
        <v>92</v>
      </c>
      <c r="D116" s="231"/>
      <c r="E116" s="229"/>
      <c r="F116" s="230"/>
      <c r="G116" s="231" t="s">
        <v>25</v>
      </c>
      <c r="H116" s="232" t="str">
        <f t="shared" si="23"/>
        <v/>
      </c>
      <c r="I116" s="232"/>
      <c r="J116" s="183"/>
      <c r="K116" s="183"/>
      <c r="L116" s="189"/>
      <c r="M116" s="189"/>
      <c r="N116" s="189"/>
      <c r="O116" s="189"/>
      <c r="P116" s="236" t="str">
        <f t="shared" si="32"/>
        <v/>
      </c>
      <c r="Q116" s="237" t="str">
        <f t="shared" si="33"/>
        <v/>
      </c>
      <c r="R116" s="237" t="str">
        <f t="shared" si="24"/>
        <v/>
      </c>
      <c r="S116" s="237" t="str">
        <f>IF(SUBSTITUTE(SUBSTITUTE($F116,"　","")," ","")="","",IFERROR(VLOOKUP($F116,$M$25:$M$45,1,FALSE),IFERROR(VLOOKUP(IF(AND(LEFT($F116,1)="小",NOT(SUM(COUNTIF($F116,{"*中*","*高*","*大*"})))),"小",IF(AND(LEFT($F116,1)="中",NOT(SUM(COUNTIF($F116,{"*小*","*高*","*大*"})))),"中",IF(AND(LEFT($F116,1)="高",NOT(SUM(COUNTIF($F116,{"*小*","*中*","*大*"})))),"高",IF(AND(LEFT($F116,1)="大",NOT(SUM(COUNTIF($F116,{"*小*","*中*","*高*"})))),"大","NG"))))&amp;MAX(TEXT(MID($F116,{1,2,3,4,5},{1;2;3;4;5;6;7;8;9;10;11;12;13;14;15}),"標準;;0;!0")*1),$M$25:$M$45,1,FALSE),"NG")))</f>
        <v/>
      </c>
      <c r="T116" s="237" t="str">
        <f t="shared" si="34"/>
        <v/>
      </c>
      <c r="U116" s="189">
        <f t="shared" si="35"/>
        <v>0</v>
      </c>
      <c r="V116" s="189">
        <f t="shared" si="44"/>
        <v>0</v>
      </c>
      <c r="W116" s="189">
        <f t="shared" si="36"/>
        <v>0</v>
      </c>
      <c r="X116" s="193" t="str">
        <f t="shared" si="25"/>
        <v/>
      </c>
      <c r="Y116" s="237" t="str">
        <f t="shared" si="26"/>
        <v>氏名</v>
      </c>
      <c r="Z116" s="237" t="str">
        <f t="shared" si="37"/>
        <v>・</v>
      </c>
      <c r="AA116" s="237" t="str">
        <f t="shared" si="27"/>
        <v>年齢</v>
      </c>
      <c r="AB116" s="237" t="str">
        <f t="shared" si="38"/>
        <v>・</v>
      </c>
      <c r="AC116" s="237" t="str">
        <f t="shared" si="28"/>
        <v>学年</v>
      </c>
      <c r="AD116" s="237" t="str">
        <f t="shared" si="39"/>
        <v>・</v>
      </c>
      <c r="AE116" s="237" t="str">
        <f t="shared" si="29"/>
        <v>プログラム掲載の有無</v>
      </c>
      <c r="AF116" s="237" t="str">
        <f t="shared" si="40"/>
        <v>が未記入です。</v>
      </c>
      <c r="AG116" s="237" t="str">
        <f t="shared" si="30"/>
        <v/>
      </c>
      <c r="AH116" s="237" t="str">
        <f t="shared" si="41"/>
        <v/>
      </c>
      <c r="AI116" s="237" t="str">
        <f t="shared" si="42"/>
        <v/>
      </c>
      <c r="AJ116" s="237" t="str">
        <f t="shared" si="43"/>
        <v/>
      </c>
      <c r="AK116" s="237" t="str">
        <f t="shared" si="31"/>
        <v/>
      </c>
    </row>
    <row r="117" spans="1:37" ht="25.5" customHeight="1">
      <c r="A117" s="183"/>
      <c r="B117" s="183"/>
      <c r="C117" s="228">
        <v>93</v>
      </c>
      <c r="D117" s="231"/>
      <c r="E117" s="229"/>
      <c r="F117" s="230"/>
      <c r="G117" s="231" t="s">
        <v>25</v>
      </c>
      <c r="H117" s="232" t="str">
        <f t="shared" si="23"/>
        <v/>
      </c>
      <c r="I117" s="232"/>
      <c r="J117" s="183"/>
      <c r="K117" s="183"/>
      <c r="L117" s="189"/>
      <c r="M117" s="189"/>
      <c r="N117" s="189"/>
      <c r="O117" s="189"/>
      <c r="P117" s="236" t="str">
        <f t="shared" si="32"/>
        <v/>
      </c>
      <c r="Q117" s="237" t="str">
        <f t="shared" si="33"/>
        <v/>
      </c>
      <c r="R117" s="237" t="str">
        <f t="shared" si="24"/>
        <v/>
      </c>
      <c r="S117" s="237" t="str">
        <f>IF(SUBSTITUTE(SUBSTITUTE($F117,"　","")," ","")="","",IFERROR(VLOOKUP($F117,$M$25:$M$45,1,FALSE),IFERROR(VLOOKUP(IF(AND(LEFT($F117,1)="小",NOT(SUM(COUNTIF($F117,{"*中*","*高*","*大*"})))),"小",IF(AND(LEFT($F117,1)="中",NOT(SUM(COUNTIF($F117,{"*小*","*高*","*大*"})))),"中",IF(AND(LEFT($F117,1)="高",NOT(SUM(COUNTIF($F117,{"*小*","*中*","*大*"})))),"高",IF(AND(LEFT($F117,1)="大",NOT(SUM(COUNTIF($F117,{"*小*","*中*","*高*"})))),"大","NG"))))&amp;MAX(TEXT(MID($F117,{1,2,3,4,5},{1;2;3;4;5;6;7;8;9;10;11;12;13;14;15}),"標準;;0;!0")*1),$M$25:$M$45,1,FALSE),"NG")))</f>
        <v/>
      </c>
      <c r="T117" s="237" t="str">
        <f t="shared" si="34"/>
        <v/>
      </c>
      <c r="U117" s="189">
        <f t="shared" si="35"/>
        <v>0</v>
      </c>
      <c r="V117" s="189">
        <f t="shared" si="44"/>
        <v>0</v>
      </c>
      <c r="W117" s="189">
        <f t="shared" si="36"/>
        <v>0</v>
      </c>
      <c r="X117" s="193" t="str">
        <f t="shared" si="25"/>
        <v/>
      </c>
      <c r="Y117" s="237" t="str">
        <f t="shared" si="26"/>
        <v>氏名</v>
      </c>
      <c r="Z117" s="237" t="str">
        <f t="shared" si="37"/>
        <v>・</v>
      </c>
      <c r="AA117" s="237" t="str">
        <f t="shared" si="27"/>
        <v>年齢</v>
      </c>
      <c r="AB117" s="237" t="str">
        <f t="shared" si="38"/>
        <v>・</v>
      </c>
      <c r="AC117" s="237" t="str">
        <f t="shared" si="28"/>
        <v>学年</v>
      </c>
      <c r="AD117" s="237" t="str">
        <f t="shared" si="39"/>
        <v>・</v>
      </c>
      <c r="AE117" s="237" t="str">
        <f t="shared" si="29"/>
        <v>プログラム掲載の有無</v>
      </c>
      <c r="AF117" s="237" t="str">
        <f t="shared" si="40"/>
        <v>が未記入です。</v>
      </c>
      <c r="AG117" s="237" t="str">
        <f t="shared" si="30"/>
        <v/>
      </c>
      <c r="AH117" s="237" t="str">
        <f t="shared" si="41"/>
        <v/>
      </c>
      <c r="AI117" s="237" t="str">
        <f t="shared" si="42"/>
        <v/>
      </c>
      <c r="AJ117" s="237" t="str">
        <f t="shared" si="43"/>
        <v/>
      </c>
      <c r="AK117" s="237" t="str">
        <f t="shared" si="31"/>
        <v/>
      </c>
    </row>
    <row r="118" spans="1:37" ht="25.5" customHeight="1">
      <c r="A118" s="183"/>
      <c r="B118" s="183"/>
      <c r="C118" s="228">
        <v>94</v>
      </c>
      <c r="D118" s="231"/>
      <c r="E118" s="229"/>
      <c r="F118" s="230"/>
      <c r="G118" s="231" t="s">
        <v>25</v>
      </c>
      <c r="H118" s="232" t="str">
        <f t="shared" si="23"/>
        <v/>
      </c>
      <c r="I118" s="232"/>
      <c r="J118" s="183"/>
      <c r="K118" s="183"/>
      <c r="L118" s="189"/>
      <c r="M118" s="189"/>
      <c r="N118" s="189"/>
      <c r="O118" s="189"/>
      <c r="P118" s="236" t="str">
        <f t="shared" si="32"/>
        <v/>
      </c>
      <c r="Q118" s="237" t="str">
        <f t="shared" si="33"/>
        <v/>
      </c>
      <c r="R118" s="237" t="str">
        <f t="shared" si="24"/>
        <v/>
      </c>
      <c r="S118" s="237" t="str">
        <f>IF(SUBSTITUTE(SUBSTITUTE($F118,"　","")," ","")="","",IFERROR(VLOOKUP($F118,$M$25:$M$45,1,FALSE),IFERROR(VLOOKUP(IF(AND(LEFT($F118,1)="小",NOT(SUM(COUNTIF($F118,{"*中*","*高*","*大*"})))),"小",IF(AND(LEFT($F118,1)="中",NOT(SUM(COUNTIF($F118,{"*小*","*高*","*大*"})))),"中",IF(AND(LEFT($F118,1)="高",NOT(SUM(COUNTIF($F118,{"*小*","*中*","*大*"})))),"高",IF(AND(LEFT($F118,1)="大",NOT(SUM(COUNTIF($F118,{"*小*","*中*","*高*"})))),"大","NG"))))&amp;MAX(TEXT(MID($F118,{1,2,3,4,5},{1;2;3;4;5;6;7;8;9;10;11;12;13;14;15}),"標準;;0;!0")*1),$M$25:$M$45,1,FALSE),"NG")))</f>
        <v/>
      </c>
      <c r="T118" s="237" t="str">
        <f t="shared" si="34"/>
        <v/>
      </c>
      <c r="U118" s="189">
        <f t="shared" si="35"/>
        <v>0</v>
      </c>
      <c r="V118" s="189">
        <f t="shared" si="44"/>
        <v>0</v>
      </c>
      <c r="W118" s="189">
        <f t="shared" si="36"/>
        <v>0</v>
      </c>
      <c r="X118" s="193" t="str">
        <f t="shared" si="25"/>
        <v/>
      </c>
      <c r="Y118" s="237" t="str">
        <f t="shared" si="26"/>
        <v>氏名</v>
      </c>
      <c r="Z118" s="237" t="str">
        <f t="shared" si="37"/>
        <v>・</v>
      </c>
      <c r="AA118" s="237" t="str">
        <f t="shared" si="27"/>
        <v>年齢</v>
      </c>
      <c r="AB118" s="237" t="str">
        <f t="shared" si="38"/>
        <v>・</v>
      </c>
      <c r="AC118" s="237" t="str">
        <f t="shared" si="28"/>
        <v>学年</v>
      </c>
      <c r="AD118" s="237" t="str">
        <f t="shared" si="39"/>
        <v>・</v>
      </c>
      <c r="AE118" s="237" t="str">
        <f t="shared" si="29"/>
        <v>プログラム掲載の有無</v>
      </c>
      <c r="AF118" s="237" t="str">
        <f t="shared" si="40"/>
        <v>が未記入です。</v>
      </c>
      <c r="AG118" s="237" t="str">
        <f t="shared" si="30"/>
        <v/>
      </c>
      <c r="AH118" s="237" t="str">
        <f t="shared" si="41"/>
        <v/>
      </c>
      <c r="AI118" s="237" t="str">
        <f t="shared" si="42"/>
        <v/>
      </c>
      <c r="AJ118" s="237" t="str">
        <f t="shared" si="43"/>
        <v/>
      </c>
      <c r="AK118" s="237" t="str">
        <f t="shared" si="31"/>
        <v/>
      </c>
    </row>
    <row r="119" spans="1:37" ht="25.5" customHeight="1">
      <c r="A119" s="183"/>
      <c r="B119" s="183"/>
      <c r="C119" s="228">
        <v>95</v>
      </c>
      <c r="D119" s="231"/>
      <c r="E119" s="229"/>
      <c r="F119" s="230"/>
      <c r="G119" s="231" t="s">
        <v>25</v>
      </c>
      <c r="H119" s="232" t="str">
        <f t="shared" si="23"/>
        <v/>
      </c>
      <c r="I119" s="232"/>
      <c r="J119" s="183"/>
      <c r="K119" s="183"/>
      <c r="L119" s="189"/>
      <c r="M119" s="189"/>
      <c r="N119" s="189"/>
      <c r="O119" s="189"/>
      <c r="P119" s="236" t="str">
        <f t="shared" si="32"/>
        <v/>
      </c>
      <c r="Q119" s="237" t="str">
        <f t="shared" si="33"/>
        <v/>
      </c>
      <c r="R119" s="237" t="str">
        <f t="shared" si="24"/>
        <v/>
      </c>
      <c r="S119" s="237" t="str">
        <f>IF(SUBSTITUTE(SUBSTITUTE($F119,"　","")," ","")="","",IFERROR(VLOOKUP($F119,$M$25:$M$45,1,FALSE),IFERROR(VLOOKUP(IF(AND(LEFT($F119,1)="小",NOT(SUM(COUNTIF($F119,{"*中*","*高*","*大*"})))),"小",IF(AND(LEFT($F119,1)="中",NOT(SUM(COUNTIF($F119,{"*小*","*高*","*大*"})))),"中",IF(AND(LEFT($F119,1)="高",NOT(SUM(COUNTIF($F119,{"*小*","*中*","*大*"})))),"高",IF(AND(LEFT($F119,1)="大",NOT(SUM(COUNTIF($F119,{"*小*","*中*","*高*"})))),"大","NG"))))&amp;MAX(TEXT(MID($F119,{1,2,3,4,5},{1;2;3;4;5;6;7;8;9;10;11;12;13;14;15}),"標準;;0;!0")*1),$M$25:$M$45,1,FALSE),"NG")))</f>
        <v/>
      </c>
      <c r="T119" s="237" t="str">
        <f t="shared" si="34"/>
        <v/>
      </c>
      <c r="U119" s="189">
        <f t="shared" si="35"/>
        <v>0</v>
      </c>
      <c r="V119" s="189">
        <f t="shared" si="44"/>
        <v>0</v>
      </c>
      <c r="W119" s="189">
        <f t="shared" si="36"/>
        <v>0</v>
      </c>
      <c r="X119" s="193" t="str">
        <f t="shared" si="25"/>
        <v/>
      </c>
      <c r="Y119" s="237" t="str">
        <f t="shared" si="26"/>
        <v>氏名</v>
      </c>
      <c r="Z119" s="237" t="str">
        <f t="shared" si="37"/>
        <v>・</v>
      </c>
      <c r="AA119" s="237" t="str">
        <f t="shared" si="27"/>
        <v>年齢</v>
      </c>
      <c r="AB119" s="237" t="str">
        <f t="shared" si="38"/>
        <v>・</v>
      </c>
      <c r="AC119" s="237" t="str">
        <f t="shared" si="28"/>
        <v>学年</v>
      </c>
      <c r="AD119" s="237" t="str">
        <f t="shared" si="39"/>
        <v>・</v>
      </c>
      <c r="AE119" s="237" t="str">
        <f t="shared" si="29"/>
        <v>プログラム掲載の有無</v>
      </c>
      <c r="AF119" s="237" t="str">
        <f t="shared" si="40"/>
        <v>が未記入です。</v>
      </c>
      <c r="AG119" s="237" t="str">
        <f t="shared" si="30"/>
        <v/>
      </c>
      <c r="AH119" s="237" t="str">
        <f t="shared" si="41"/>
        <v/>
      </c>
      <c r="AI119" s="237" t="str">
        <f t="shared" si="42"/>
        <v/>
      </c>
      <c r="AJ119" s="237" t="str">
        <f t="shared" si="43"/>
        <v/>
      </c>
      <c r="AK119" s="237" t="str">
        <f t="shared" si="31"/>
        <v/>
      </c>
    </row>
    <row r="120" spans="1:37" ht="25.5" customHeight="1">
      <c r="A120" s="183"/>
      <c r="B120" s="183"/>
      <c r="C120" s="228">
        <v>96</v>
      </c>
      <c r="D120" s="231"/>
      <c r="E120" s="229"/>
      <c r="F120" s="230"/>
      <c r="G120" s="231" t="s">
        <v>25</v>
      </c>
      <c r="H120" s="232" t="str">
        <f t="shared" si="23"/>
        <v/>
      </c>
      <c r="I120" s="232"/>
      <c r="J120" s="183"/>
      <c r="K120" s="183"/>
      <c r="L120" s="189"/>
      <c r="M120" s="189"/>
      <c r="N120" s="189"/>
      <c r="O120" s="189"/>
      <c r="P120" s="236" t="str">
        <f t="shared" si="32"/>
        <v/>
      </c>
      <c r="Q120" s="237" t="str">
        <f t="shared" si="33"/>
        <v/>
      </c>
      <c r="R120" s="237" t="str">
        <f t="shared" si="24"/>
        <v/>
      </c>
      <c r="S120" s="237" t="str">
        <f>IF(SUBSTITUTE(SUBSTITUTE($F120,"　","")," ","")="","",IFERROR(VLOOKUP($F120,$M$25:$M$45,1,FALSE),IFERROR(VLOOKUP(IF(AND(LEFT($F120,1)="小",NOT(SUM(COUNTIF($F120,{"*中*","*高*","*大*"})))),"小",IF(AND(LEFT($F120,1)="中",NOT(SUM(COUNTIF($F120,{"*小*","*高*","*大*"})))),"中",IF(AND(LEFT($F120,1)="高",NOT(SUM(COUNTIF($F120,{"*小*","*中*","*大*"})))),"高",IF(AND(LEFT($F120,1)="大",NOT(SUM(COUNTIF($F120,{"*小*","*中*","*高*"})))),"大","NG"))))&amp;MAX(TEXT(MID($F120,{1,2,3,4,5},{1;2;3;4;5;6;7;8;9;10;11;12;13;14;15}),"標準;;0;!0")*1),$M$25:$M$45,1,FALSE),"NG")))</f>
        <v/>
      </c>
      <c r="T120" s="237" t="str">
        <f t="shared" si="34"/>
        <v/>
      </c>
      <c r="U120" s="189">
        <f t="shared" si="35"/>
        <v>0</v>
      </c>
      <c r="V120" s="189">
        <f t="shared" si="44"/>
        <v>0</v>
      </c>
      <c r="W120" s="189">
        <f t="shared" si="36"/>
        <v>0</v>
      </c>
      <c r="X120" s="193" t="str">
        <f t="shared" si="25"/>
        <v/>
      </c>
      <c r="Y120" s="237" t="str">
        <f t="shared" si="26"/>
        <v>氏名</v>
      </c>
      <c r="Z120" s="237" t="str">
        <f t="shared" si="37"/>
        <v>・</v>
      </c>
      <c r="AA120" s="237" t="str">
        <f t="shared" si="27"/>
        <v>年齢</v>
      </c>
      <c r="AB120" s="237" t="str">
        <f t="shared" si="38"/>
        <v>・</v>
      </c>
      <c r="AC120" s="237" t="str">
        <f t="shared" si="28"/>
        <v>学年</v>
      </c>
      <c r="AD120" s="237" t="str">
        <f t="shared" si="39"/>
        <v>・</v>
      </c>
      <c r="AE120" s="237" t="str">
        <f t="shared" si="29"/>
        <v>プログラム掲載の有無</v>
      </c>
      <c r="AF120" s="237" t="str">
        <f t="shared" si="40"/>
        <v>が未記入です。</v>
      </c>
      <c r="AG120" s="237" t="str">
        <f t="shared" si="30"/>
        <v/>
      </c>
      <c r="AH120" s="237" t="str">
        <f t="shared" si="41"/>
        <v/>
      </c>
      <c r="AI120" s="237" t="str">
        <f t="shared" si="42"/>
        <v/>
      </c>
      <c r="AJ120" s="237" t="str">
        <f t="shared" si="43"/>
        <v/>
      </c>
      <c r="AK120" s="237" t="str">
        <f t="shared" si="31"/>
        <v/>
      </c>
    </row>
    <row r="121" spans="1:37" ht="25.5" customHeight="1">
      <c r="A121" s="183"/>
      <c r="B121" s="183"/>
      <c r="C121" s="228">
        <v>97</v>
      </c>
      <c r="D121" s="231"/>
      <c r="E121" s="229"/>
      <c r="F121" s="230"/>
      <c r="G121" s="231" t="s">
        <v>25</v>
      </c>
      <c r="H121" s="232" t="str">
        <f t="shared" si="23"/>
        <v/>
      </c>
      <c r="I121" s="232"/>
      <c r="J121" s="183"/>
      <c r="K121" s="183"/>
      <c r="L121" s="189"/>
      <c r="M121" s="189"/>
      <c r="N121" s="189"/>
      <c r="O121" s="189"/>
      <c r="P121" s="236" t="str">
        <f t="shared" si="32"/>
        <v/>
      </c>
      <c r="Q121" s="237" t="str">
        <f t="shared" si="33"/>
        <v/>
      </c>
      <c r="R121" s="237" t="str">
        <f t="shared" si="24"/>
        <v/>
      </c>
      <c r="S121" s="237" t="str">
        <f>IF(SUBSTITUTE(SUBSTITUTE($F121,"　","")," ","")="","",IFERROR(VLOOKUP($F121,$M$25:$M$45,1,FALSE),IFERROR(VLOOKUP(IF(AND(LEFT($F121,1)="小",NOT(SUM(COUNTIF($F121,{"*中*","*高*","*大*"})))),"小",IF(AND(LEFT($F121,1)="中",NOT(SUM(COUNTIF($F121,{"*小*","*高*","*大*"})))),"中",IF(AND(LEFT($F121,1)="高",NOT(SUM(COUNTIF($F121,{"*小*","*中*","*大*"})))),"高",IF(AND(LEFT($F121,1)="大",NOT(SUM(COUNTIF($F121,{"*小*","*中*","*高*"})))),"大","NG"))))&amp;MAX(TEXT(MID($F121,{1,2,3,4,5},{1;2;3;4;5;6;7;8;9;10;11;12;13;14;15}),"標準;;0;!0")*1),$M$25:$M$45,1,FALSE),"NG")))</f>
        <v/>
      </c>
      <c r="T121" s="237" t="str">
        <f t="shared" si="34"/>
        <v/>
      </c>
      <c r="U121" s="189">
        <f t="shared" si="35"/>
        <v>0</v>
      </c>
      <c r="V121" s="189">
        <f t="shared" si="44"/>
        <v>0</v>
      </c>
      <c r="W121" s="189">
        <f t="shared" si="36"/>
        <v>0</v>
      </c>
      <c r="X121" s="193" t="str">
        <f t="shared" si="25"/>
        <v/>
      </c>
      <c r="Y121" s="237" t="str">
        <f t="shared" si="26"/>
        <v>氏名</v>
      </c>
      <c r="Z121" s="237" t="str">
        <f t="shared" si="37"/>
        <v>・</v>
      </c>
      <c r="AA121" s="237" t="str">
        <f t="shared" si="27"/>
        <v>年齢</v>
      </c>
      <c r="AB121" s="237" t="str">
        <f t="shared" si="38"/>
        <v>・</v>
      </c>
      <c r="AC121" s="237" t="str">
        <f t="shared" si="28"/>
        <v>学年</v>
      </c>
      <c r="AD121" s="237" t="str">
        <f t="shared" si="39"/>
        <v>・</v>
      </c>
      <c r="AE121" s="237" t="str">
        <f t="shared" si="29"/>
        <v>プログラム掲載の有無</v>
      </c>
      <c r="AF121" s="237" t="str">
        <f t="shared" si="40"/>
        <v>が未記入です。</v>
      </c>
      <c r="AG121" s="237" t="str">
        <f t="shared" si="30"/>
        <v/>
      </c>
      <c r="AH121" s="237" t="str">
        <f t="shared" si="41"/>
        <v/>
      </c>
      <c r="AI121" s="237" t="str">
        <f t="shared" si="42"/>
        <v/>
      </c>
      <c r="AJ121" s="237" t="str">
        <f t="shared" si="43"/>
        <v/>
      </c>
      <c r="AK121" s="237" t="str">
        <f t="shared" si="31"/>
        <v/>
      </c>
    </row>
    <row r="122" spans="1:37" ht="25.5" customHeight="1">
      <c r="A122" s="183"/>
      <c r="B122" s="183"/>
      <c r="C122" s="228">
        <v>98</v>
      </c>
      <c r="D122" s="231"/>
      <c r="E122" s="229"/>
      <c r="F122" s="230"/>
      <c r="G122" s="231" t="s">
        <v>25</v>
      </c>
      <c r="H122" s="232" t="str">
        <f t="shared" si="23"/>
        <v/>
      </c>
      <c r="I122" s="232"/>
      <c r="J122" s="183"/>
      <c r="K122" s="183"/>
      <c r="L122" s="189"/>
      <c r="M122" s="189"/>
      <c r="N122" s="189"/>
      <c r="O122" s="189"/>
      <c r="P122" s="236" t="str">
        <f t="shared" si="32"/>
        <v/>
      </c>
      <c r="Q122" s="237" t="str">
        <f t="shared" si="33"/>
        <v/>
      </c>
      <c r="R122" s="237" t="str">
        <f t="shared" si="24"/>
        <v/>
      </c>
      <c r="S122" s="237" t="str">
        <f>IF(SUBSTITUTE(SUBSTITUTE($F122,"　","")," ","")="","",IFERROR(VLOOKUP($F122,$M$25:$M$45,1,FALSE),IFERROR(VLOOKUP(IF(AND(LEFT($F122,1)="小",NOT(SUM(COUNTIF($F122,{"*中*","*高*","*大*"})))),"小",IF(AND(LEFT($F122,1)="中",NOT(SUM(COUNTIF($F122,{"*小*","*高*","*大*"})))),"中",IF(AND(LEFT($F122,1)="高",NOT(SUM(COUNTIF($F122,{"*小*","*中*","*大*"})))),"高",IF(AND(LEFT($F122,1)="大",NOT(SUM(COUNTIF($F122,{"*小*","*中*","*高*"})))),"大","NG"))))&amp;MAX(TEXT(MID($F122,{1,2,3,4,5},{1;2;3;4;5;6;7;8;9;10;11;12;13;14;15}),"標準;;0;!0")*1),$M$25:$M$45,1,FALSE),"NG")))</f>
        <v/>
      </c>
      <c r="T122" s="237" t="str">
        <f t="shared" si="34"/>
        <v/>
      </c>
      <c r="U122" s="189">
        <f t="shared" si="35"/>
        <v>0</v>
      </c>
      <c r="V122" s="189">
        <f t="shared" si="44"/>
        <v>0</v>
      </c>
      <c r="W122" s="189">
        <f t="shared" si="36"/>
        <v>0</v>
      </c>
      <c r="X122" s="193" t="str">
        <f t="shared" si="25"/>
        <v/>
      </c>
      <c r="Y122" s="237" t="str">
        <f t="shared" si="26"/>
        <v>氏名</v>
      </c>
      <c r="Z122" s="237" t="str">
        <f t="shared" si="37"/>
        <v>・</v>
      </c>
      <c r="AA122" s="237" t="str">
        <f t="shared" si="27"/>
        <v>年齢</v>
      </c>
      <c r="AB122" s="237" t="str">
        <f t="shared" si="38"/>
        <v>・</v>
      </c>
      <c r="AC122" s="237" t="str">
        <f t="shared" si="28"/>
        <v>学年</v>
      </c>
      <c r="AD122" s="237" t="str">
        <f t="shared" si="39"/>
        <v>・</v>
      </c>
      <c r="AE122" s="237" t="str">
        <f t="shared" si="29"/>
        <v>プログラム掲載の有無</v>
      </c>
      <c r="AF122" s="237" t="str">
        <f t="shared" si="40"/>
        <v>が未記入です。</v>
      </c>
      <c r="AG122" s="237" t="str">
        <f t="shared" si="30"/>
        <v/>
      </c>
      <c r="AH122" s="237" t="str">
        <f t="shared" si="41"/>
        <v/>
      </c>
      <c r="AI122" s="237" t="str">
        <f t="shared" si="42"/>
        <v/>
      </c>
      <c r="AJ122" s="237" t="str">
        <f t="shared" si="43"/>
        <v/>
      </c>
      <c r="AK122" s="237" t="str">
        <f t="shared" si="31"/>
        <v/>
      </c>
    </row>
    <row r="123" spans="1:37" ht="25.5" customHeight="1">
      <c r="A123" s="183"/>
      <c r="B123" s="183"/>
      <c r="C123" s="228">
        <v>99</v>
      </c>
      <c r="D123" s="231"/>
      <c r="E123" s="229"/>
      <c r="F123" s="230"/>
      <c r="G123" s="231" t="s">
        <v>25</v>
      </c>
      <c r="H123" s="232" t="str">
        <f t="shared" si="23"/>
        <v/>
      </c>
      <c r="I123" s="232"/>
      <c r="J123" s="183"/>
      <c r="K123" s="183"/>
      <c r="L123" s="189"/>
      <c r="M123" s="189"/>
      <c r="N123" s="189"/>
      <c r="O123" s="189"/>
      <c r="P123" s="236" t="str">
        <f t="shared" si="32"/>
        <v/>
      </c>
      <c r="Q123" s="237" t="str">
        <f t="shared" si="33"/>
        <v/>
      </c>
      <c r="R123" s="237" t="str">
        <f t="shared" si="24"/>
        <v/>
      </c>
      <c r="S123" s="237" t="str">
        <f>IF(SUBSTITUTE(SUBSTITUTE($F123,"　","")," ","")="","",IFERROR(VLOOKUP($F123,$M$25:$M$45,1,FALSE),IFERROR(VLOOKUP(IF(AND(LEFT($F123,1)="小",NOT(SUM(COUNTIF($F123,{"*中*","*高*","*大*"})))),"小",IF(AND(LEFT($F123,1)="中",NOT(SUM(COUNTIF($F123,{"*小*","*高*","*大*"})))),"中",IF(AND(LEFT($F123,1)="高",NOT(SUM(COUNTIF($F123,{"*小*","*中*","*大*"})))),"高",IF(AND(LEFT($F123,1)="大",NOT(SUM(COUNTIF($F123,{"*小*","*中*","*高*"})))),"大","NG"))))&amp;MAX(TEXT(MID($F123,{1,2,3,4,5},{1;2;3;4;5;6;7;8;9;10;11;12;13;14;15}),"標準;;0;!0")*1),$M$25:$M$45,1,FALSE),"NG")))</f>
        <v/>
      </c>
      <c r="T123" s="237" t="str">
        <f t="shared" si="34"/>
        <v/>
      </c>
      <c r="U123" s="189">
        <f t="shared" si="35"/>
        <v>0</v>
      </c>
      <c r="V123" s="189">
        <f t="shared" si="44"/>
        <v>0</v>
      </c>
      <c r="W123" s="189">
        <f t="shared" si="36"/>
        <v>0</v>
      </c>
      <c r="X123" s="193" t="str">
        <f t="shared" si="25"/>
        <v/>
      </c>
      <c r="Y123" s="237" t="str">
        <f t="shared" si="26"/>
        <v>氏名</v>
      </c>
      <c r="Z123" s="237" t="str">
        <f t="shared" si="37"/>
        <v>・</v>
      </c>
      <c r="AA123" s="237" t="str">
        <f t="shared" si="27"/>
        <v>年齢</v>
      </c>
      <c r="AB123" s="237" t="str">
        <f t="shared" si="38"/>
        <v>・</v>
      </c>
      <c r="AC123" s="237" t="str">
        <f t="shared" si="28"/>
        <v>学年</v>
      </c>
      <c r="AD123" s="237" t="str">
        <f t="shared" si="39"/>
        <v>・</v>
      </c>
      <c r="AE123" s="237" t="str">
        <f t="shared" si="29"/>
        <v>プログラム掲載の有無</v>
      </c>
      <c r="AF123" s="237" t="str">
        <f t="shared" si="40"/>
        <v>が未記入です。</v>
      </c>
      <c r="AG123" s="237" t="str">
        <f t="shared" si="30"/>
        <v/>
      </c>
      <c r="AH123" s="237" t="str">
        <f t="shared" si="41"/>
        <v/>
      </c>
      <c r="AI123" s="237" t="str">
        <f t="shared" si="42"/>
        <v/>
      </c>
      <c r="AJ123" s="237" t="str">
        <f t="shared" si="43"/>
        <v/>
      </c>
      <c r="AK123" s="237" t="str">
        <f t="shared" si="31"/>
        <v/>
      </c>
    </row>
    <row r="124" spans="1:37" ht="25.5" customHeight="1">
      <c r="A124" s="183"/>
      <c r="B124" s="183"/>
      <c r="C124" s="228">
        <v>100</v>
      </c>
      <c r="D124" s="231"/>
      <c r="E124" s="229"/>
      <c r="F124" s="230"/>
      <c r="G124" s="231" t="s">
        <v>25</v>
      </c>
      <c r="H124" s="232" t="str">
        <f t="shared" si="23"/>
        <v/>
      </c>
      <c r="I124" s="232"/>
      <c r="J124" s="183"/>
      <c r="K124" s="183"/>
      <c r="L124" s="189"/>
      <c r="M124" s="189"/>
      <c r="N124" s="189"/>
      <c r="O124" s="189"/>
      <c r="P124" s="236" t="str">
        <f t="shared" si="32"/>
        <v/>
      </c>
      <c r="Q124" s="237" t="str">
        <f t="shared" si="33"/>
        <v/>
      </c>
      <c r="R124" s="237" t="str">
        <f t="shared" si="24"/>
        <v/>
      </c>
      <c r="S124" s="237" t="str">
        <f>IF(SUBSTITUTE(SUBSTITUTE($F124,"　","")," ","")="","",IFERROR(VLOOKUP($F124,$M$25:$M$45,1,FALSE),IFERROR(VLOOKUP(IF(AND(LEFT($F124,1)="小",NOT(SUM(COUNTIF($F124,{"*中*","*高*","*大*"})))),"小",IF(AND(LEFT($F124,1)="中",NOT(SUM(COUNTIF($F124,{"*小*","*高*","*大*"})))),"中",IF(AND(LEFT($F124,1)="高",NOT(SUM(COUNTIF($F124,{"*小*","*中*","*大*"})))),"高",IF(AND(LEFT($F124,1)="大",NOT(SUM(COUNTIF($F124,{"*小*","*中*","*高*"})))),"大","NG"))))&amp;MAX(TEXT(MID($F124,{1,2,3,4,5},{1;2;3;4;5;6;7;8;9;10;11;12;13;14;15}),"標準;;0;!0")*1),$M$25:$M$45,1,FALSE),"NG")))</f>
        <v/>
      </c>
      <c r="T124" s="237" t="str">
        <f t="shared" si="34"/>
        <v/>
      </c>
      <c r="U124" s="189">
        <f t="shared" si="35"/>
        <v>0</v>
      </c>
      <c r="V124" s="189">
        <f t="shared" si="44"/>
        <v>0</v>
      </c>
      <c r="W124" s="189">
        <f t="shared" si="36"/>
        <v>0</v>
      </c>
      <c r="X124" s="193" t="str">
        <f t="shared" si="25"/>
        <v/>
      </c>
      <c r="Y124" s="237" t="str">
        <f t="shared" si="26"/>
        <v>氏名</v>
      </c>
      <c r="Z124" s="237" t="str">
        <f t="shared" si="37"/>
        <v>・</v>
      </c>
      <c r="AA124" s="237" t="str">
        <f t="shared" si="27"/>
        <v>年齢</v>
      </c>
      <c r="AB124" s="237" t="str">
        <f t="shared" si="38"/>
        <v>・</v>
      </c>
      <c r="AC124" s="237" t="str">
        <f t="shared" si="28"/>
        <v>学年</v>
      </c>
      <c r="AD124" s="237" t="str">
        <f t="shared" si="39"/>
        <v>・</v>
      </c>
      <c r="AE124" s="237" t="str">
        <f t="shared" si="29"/>
        <v>プログラム掲載の有無</v>
      </c>
      <c r="AF124" s="237" t="str">
        <f t="shared" si="40"/>
        <v>が未記入です。</v>
      </c>
      <c r="AG124" s="237" t="str">
        <f t="shared" si="30"/>
        <v/>
      </c>
      <c r="AH124" s="237" t="str">
        <f t="shared" si="41"/>
        <v/>
      </c>
      <c r="AI124" s="237" t="str">
        <f t="shared" si="42"/>
        <v/>
      </c>
      <c r="AJ124" s="237" t="str">
        <f t="shared" si="43"/>
        <v/>
      </c>
      <c r="AK124" s="237" t="str">
        <f t="shared" si="31"/>
        <v/>
      </c>
    </row>
    <row r="125" spans="1:37" ht="25.5" hidden="1" customHeight="1">
      <c r="A125" s="183"/>
      <c r="B125" s="183"/>
      <c r="C125" s="228">
        <v>101</v>
      </c>
      <c r="D125" s="373"/>
      <c r="E125" s="371"/>
      <c r="F125" s="372"/>
      <c r="G125" s="373" t="s">
        <v>25</v>
      </c>
      <c r="H125" s="232" t="str">
        <f t="shared" si="23"/>
        <v/>
      </c>
      <c r="I125" s="232"/>
      <c r="J125" s="183"/>
      <c r="K125" s="183"/>
      <c r="L125" s="189"/>
      <c r="M125" s="189"/>
      <c r="N125" s="189"/>
      <c r="O125" s="189"/>
      <c r="P125" s="236" t="str">
        <f t="shared" si="32"/>
        <v/>
      </c>
      <c r="Q125" s="237" t="str">
        <f t="shared" si="33"/>
        <v/>
      </c>
      <c r="R125" s="237" t="str">
        <f t="shared" si="24"/>
        <v/>
      </c>
      <c r="S125" s="237" t="str">
        <f>IF(SUBSTITUTE(SUBSTITUTE($F125,"　","")," ","")="","",IFERROR(VLOOKUP($F125,$M$25:$M$45,1,FALSE),IFERROR(VLOOKUP(IF(AND(LEFT($F125,1)="小",NOT(SUM(COUNTIF($F125,{"*中*","*高*","*大*"})))),"小",IF(AND(LEFT($F125,1)="中",NOT(SUM(COUNTIF($F125,{"*小*","*高*","*大*"})))),"中",IF(AND(LEFT($F125,1)="高",NOT(SUM(COUNTIF($F125,{"*小*","*中*","*大*"})))),"高",IF(AND(LEFT($F125,1)="大",NOT(SUM(COUNTIF($F125,{"*小*","*中*","*高*"})))),"大","NG"))))&amp;MAX(TEXT(MID($F125,{1,2,3,4,5},{1;2;3;4;5;6;7;8;9;10;11;12;13;14;15}),"標準;;0;!0")*1),$M$25:$M$45,1,FALSE),"NG")))</f>
        <v/>
      </c>
      <c r="T125" s="237" t="str">
        <f t="shared" si="34"/>
        <v/>
      </c>
      <c r="U125" s="189">
        <f t="shared" si="35"/>
        <v>0</v>
      </c>
      <c r="V125" s="189">
        <f t="shared" si="44"/>
        <v>0</v>
      </c>
      <c r="W125" s="189">
        <f t="shared" si="36"/>
        <v>0</v>
      </c>
      <c r="X125" s="193" t="str">
        <f t="shared" si="25"/>
        <v/>
      </c>
      <c r="Y125" s="237" t="str">
        <f t="shared" si="26"/>
        <v>氏名</v>
      </c>
      <c r="Z125" s="237" t="str">
        <f t="shared" si="37"/>
        <v>・</v>
      </c>
      <c r="AA125" s="237" t="str">
        <f t="shared" si="27"/>
        <v>年齢</v>
      </c>
      <c r="AB125" s="237" t="str">
        <f t="shared" si="38"/>
        <v>・</v>
      </c>
      <c r="AC125" s="237" t="str">
        <f t="shared" si="28"/>
        <v>学年</v>
      </c>
      <c r="AD125" s="237" t="str">
        <f t="shared" si="39"/>
        <v>・</v>
      </c>
      <c r="AE125" s="237" t="str">
        <f t="shared" si="29"/>
        <v>プログラム掲載の有無</v>
      </c>
      <c r="AF125" s="237" t="str">
        <f t="shared" si="40"/>
        <v>が未記入です。</v>
      </c>
      <c r="AG125" s="237" t="str">
        <f t="shared" si="30"/>
        <v/>
      </c>
      <c r="AH125" s="237" t="str">
        <f t="shared" si="41"/>
        <v/>
      </c>
      <c r="AI125" s="237" t="str">
        <f t="shared" si="42"/>
        <v/>
      </c>
      <c r="AJ125" s="237" t="str">
        <f t="shared" si="43"/>
        <v/>
      </c>
      <c r="AK125" s="237" t="str">
        <f t="shared" si="31"/>
        <v/>
      </c>
    </row>
    <row r="126" spans="1:37" ht="25.5" hidden="1" customHeight="1">
      <c r="A126" s="183"/>
      <c r="B126" s="183"/>
      <c r="C126" s="228">
        <v>102</v>
      </c>
      <c r="D126" s="373"/>
      <c r="E126" s="371"/>
      <c r="F126" s="372"/>
      <c r="G126" s="373" t="s">
        <v>25</v>
      </c>
      <c r="H126" s="232" t="str">
        <f t="shared" si="23"/>
        <v/>
      </c>
      <c r="I126" s="232"/>
      <c r="J126" s="183"/>
      <c r="K126" s="183"/>
      <c r="L126" s="189"/>
      <c r="M126" s="189"/>
      <c r="N126" s="189"/>
      <c r="O126" s="189"/>
      <c r="P126" s="236" t="str">
        <f t="shared" si="32"/>
        <v/>
      </c>
      <c r="Q126" s="237" t="str">
        <f t="shared" si="33"/>
        <v/>
      </c>
      <c r="R126" s="237" t="str">
        <f t="shared" si="24"/>
        <v/>
      </c>
      <c r="S126" s="237" t="str">
        <f>IF(SUBSTITUTE(SUBSTITUTE($F126,"　","")," ","")="","",IFERROR(VLOOKUP($F126,$M$25:$M$45,1,FALSE),IFERROR(VLOOKUP(IF(AND(LEFT($F126,1)="小",NOT(SUM(COUNTIF($F126,{"*中*","*高*","*大*"})))),"小",IF(AND(LEFT($F126,1)="中",NOT(SUM(COUNTIF($F126,{"*小*","*高*","*大*"})))),"中",IF(AND(LEFT($F126,1)="高",NOT(SUM(COUNTIF($F126,{"*小*","*中*","*大*"})))),"高",IF(AND(LEFT($F126,1)="大",NOT(SUM(COUNTIF($F126,{"*小*","*中*","*高*"})))),"大","NG"))))&amp;MAX(TEXT(MID($F126,{1,2,3,4,5},{1;2;3;4;5;6;7;8;9;10;11;12;13;14;15}),"標準;;0;!0")*1),$M$25:$M$45,1,FALSE),"NG")))</f>
        <v/>
      </c>
      <c r="T126" s="237" t="str">
        <f t="shared" si="34"/>
        <v/>
      </c>
      <c r="U126" s="189">
        <f t="shared" si="35"/>
        <v>0</v>
      </c>
      <c r="V126" s="189">
        <f t="shared" si="44"/>
        <v>0</v>
      </c>
      <c r="W126" s="189">
        <f t="shared" si="36"/>
        <v>0</v>
      </c>
      <c r="X126" s="193" t="str">
        <f t="shared" si="25"/>
        <v/>
      </c>
      <c r="Y126" s="237" t="str">
        <f t="shared" si="26"/>
        <v>氏名</v>
      </c>
      <c r="Z126" s="237" t="str">
        <f t="shared" si="37"/>
        <v>・</v>
      </c>
      <c r="AA126" s="237" t="str">
        <f t="shared" si="27"/>
        <v>年齢</v>
      </c>
      <c r="AB126" s="237" t="str">
        <f t="shared" si="38"/>
        <v>・</v>
      </c>
      <c r="AC126" s="237" t="str">
        <f t="shared" si="28"/>
        <v>学年</v>
      </c>
      <c r="AD126" s="237" t="str">
        <f t="shared" si="39"/>
        <v>・</v>
      </c>
      <c r="AE126" s="237" t="str">
        <f t="shared" si="29"/>
        <v>プログラム掲載の有無</v>
      </c>
      <c r="AF126" s="237" t="str">
        <f t="shared" si="40"/>
        <v>が未記入です。</v>
      </c>
      <c r="AG126" s="237" t="str">
        <f t="shared" si="30"/>
        <v/>
      </c>
      <c r="AH126" s="237" t="str">
        <f t="shared" si="41"/>
        <v/>
      </c>
      <c r="AI126" s="237" t="str">
        <f t="shared" si="42"/>
        <v/>
      </c>
      <c r="AJ126" s="237" t="str">
        <f t="shared" si="43"/>
        <v/>
      </c>
      <c r="AK126" s="237" t="str">
        <f t="shared" si="31"/>
        <v/>
      </c>
    </row>
    <row r="127" spans="1:37" ht="25.5" hidden="1" customHeight="1">
      <c r="A127" s="183"/>
      <c r="B127" s="183"/>
      <c r="C127" s="228">
        <v>103</v>
      </c>
      <c r="D127" s="373"/>
      <c r="E127" s="371"/>
      <c r="F127" s="372"/>
      <c r="G127" s="373" t="s">
        <v>25</v>
      </c>
      <c r="H127" s="232" t="str">
        <f t="shared" si="23"/>
        <v/>
      </c>
      <c r="I127" s="232"/>
      <c r="J127" s="183"/>
      <c r="K127" s="183"/>
      <c r="L127" s="189"/>
      <c r="M127" s="189"/>
      <c r="N127" s="189"/>
      <c r="O127" s="189"/>
      <c r="P127" s="236" t="str">
        <f t="shared" si="32"/>
        <v/>
      </c>
      <c r="Q127" s="237" t="str">
        <f t="shared" si="33"/>
        <v/>
      </c>
      <c r="R127" s="237" t="str">
        <f t="shared" si="24"/>
        <v/>
      </c>
      <c r="S127" s="237" t="str">
        <f>IF(SUBSTITUTE(SUBSTITUTE($F127,"　","")," ","")="","",IFERROR(VLOOKUP($F127,$M$25:$M$45,1,FALSE),IFERROR(VLOOKUP(IF(AND(LEFT($F127,1)="小",NOT(SUM(COUNTIF($F127,{"*中*","*高*","*大*"})))),"小",IF(AND(LEFT($F127,1)="中",NOT(SUM(COUNTIF($F127,{"*小*","*高*","*大*"})))),"中",IF(AND(LEFT($F127,1)="高",NOT(SUM(COUNTIF($F127,{"*小*","*中*","*大*"})))),"高",IF(AND(LEFT($F127,1)="大",NOT(SUM(COUNTIF($F127,{"*小*","*中*","*高*"})))),"大","NG"))))&amp;MAX(TEXT(MID($F127,{1,2,3,4,5},{1;2;3;4;5;6;7;8;9;10;11;12;13;14;15}),"標準;;0;!0")*1),$M$25:$M$45,1,FALSE),"NG")))</f>
        <v/>
      </c>
      <c r="T127" s="237" t="str">
        <f t="shared" si="34"/>
        <v/>
      </c>
      <c r="U127" s="189">
        <f t="shared" si="35"/>
        <v>0</v>
      </c>
      <c r="V127" s="189">
        <f t="shared" si="44"/>
        <v>0</v>
      </c>
      <c r="W127" s="189">
        <f t="shared" si="36"/>
        <v>0</v>
      </c>
      <c r="X127" s="193" t="str">
        <f t="shared" si="25"/>
        <v/>
      </c>
      <c r="Y127" s="237" t="str">
        <f t="shared" si="26"/>
        <v>氏名</v>
      </c>
      <c r="Z127" s="237" t="str">
        <f t="shared" si="37"/>
        <v>・</v>
      </c>
      <c r="AA127" s="237" t="str">
        <f t="shared" si="27"/>
        <v>年齢</v>
      </c>
      <c r="AB127" s="237" t="str">
        <f t="shared" si="38"/>
        <v>・</v>
      </c>
      <c r="AC127" s="237" t="str">
        <f t="shared" si="28"/>
        <v>学年</v>
      </c>
      <c r="AD127" s="237" t="str">
        <f t="shared" si="39"/>
        <v>・</v>
      </c>
      <c r="AE127" s="237" t="str">
        <f t="shared" si="29"/>
        <v>プログラム掲載の有無</v>
      </c>
      <c r="AF127" s="237" t="str">
        <f t="shared" si="40"/>
        <v>が未記入です。</v>
      </c>
      <c r="AG127" s="237" t="str">
        <f t="shared" si="30"/>
        <v/>
      </c>
      <c r="AH127" s="237" t="str">
        <f t="shared" si="41"/>
        <v/>
      </c>
      <c r="AI127" s="237" t="str">
        <f t="shared" si="42"/>
        <v/>
      </c>
      <c r="AJ127" s="237" t="str">
        <f t="shared" si="43"/>
        <v/>
      </c>
      <c r="AK127" s="237" t="str">
        <f t="shared" si="31"/>
        <v/>
      </c>
    </row>
    <row r="128" spans="1:37" ht="25.5" hidden="1" customHeight="1">
      <c r="A128" s="183"/>
      <c r="B128" s="183"/>
      <c r="C128" s="228">
        <v>104</v>
      </c>
      <c r="D128" s="373"/>
      <c r="E128" s="371"/>
      <c r="F128" s="372"/>
      <c r="G128" s="373" t="s">
        <v>25</v>
      </c>
      <c r="H128" s="232" t="str">
        <f t="shared" si="23"/>
        <v/>
      </c>
      <c r="I128" s="232"/>
      <c r="J128" s="183"/>
      <c r="K128" s="183"/>
      <c r="L128" s="189"/>
      <c r="M128" s="189"/>
      <c r="N128" s="189"/>
      <c r="O128" s="189"/>
      <c r="P128" s="236" t="str">
        <f t="shared" si="32"/>
        <v/>
      </c>
      <c r="Q128" s="237" t="str">
        <f t="shared" si="33"/>
        <v/>
      </c>
      <c r="R128" s="237" t="str">
        <f t="shared" si="24"/>
        <v/>
      </c>
      <c r="S128" s="237" t="str">
        <f>IF(SUBSTITUTE(SUBSTITUTE($F128,"　","")," ","")="","",IFERROR(VLOOKUP($F128,$M$25:$M$45,1,FALSE),IFERROR(VLOOKUP(IF(AND(LEFT($F128,1)="小",NOT(SUM(COUNTIF($F128,{"*中*","*高*","*大*"})))),"小",IF(AND(LEFT($F128,1)="中",NOT(SUM(COUNTIF($F128,{"*小*","*高*","*大*"})))),"中",IF(AND(LEFT($F128,1)="高",NOT(SUM(COUNTIF($F128,{"*小*","*中*","*大*"})))),"高",IF(AND(LEFT($F128,1)="大",NOT(SUM(COUNTIF($F128,{"*小*","*中*","*高*"})))),"大","NG"))))&amp;MAX(TEXT(MID($F128,{1,2,3,4,5},{1;2;3;4;5;6;7;8;9;10;11;12;13;14;15}),"標準;;0;!0")*1),$M$25:$M$45,1,FALSE),"NG")))</f>
        <v/>
      </c>
      <c r="T128" s="237" t="str">
        <f t="shared" si="34"/>
        <v/>
      </c>
      <c r="U128" s="189">
        <f t="shared" si="35"/>
        <v>0</v>
      </c>
      <c r="V128" s="189">
        <f t="shared" si="44"/>
        <v>0</v>
      </c>
      <c r="W128" s="189">
        <f t="shared" si="36"/>
        <v>0</v>
      </c>
      <c r="X128" s="193" t="str">
        <f t="shared" si="25"/>
        <v/>
      </c>
      <c r="Y128" s="237" t="str">
        <f t="shared" si="26"/>
        <v>氏名</v>
      </c>
      <c r="Z128" s="237" t="str">
        <f t="shared" si="37"/>
        <v>・</v>
      </c>
      <c r="AA128" s="237" t="str">
        <f t="shared" si="27"/>
        <v>年齢</v>
      </c>
      <c r="AB128" s="237" t="str">
        <f t="shared" si="38"/>
        <v>・</v>
      </c>
      <c r="AC128" s="237" t="str">
        <f t="shared" si="28"/>
        <v>学年</v>
      </c>
      <c r="AD128" s="237" t="str">
        <f t="shared" si="39"/>
        <v>・</v>
      </c>
      <c r="AE128" s="237" t="str">
        <f t="shared" si="29"/>
        <v>プログラム掲載の有無</v>
      </c>
      <c r="AF128" s="237" t="str">
        <f t="shared" si="40"/>
        <v>が未記入です。</v>
      </c>
      <c r="AG128" s="237" t="str">
        <f t="shared" si="30"/>
        <v/>
      </c>
      <c r="AH128" s="237" t="str">
        <f t="shared" si="41"/>
        <v/>
      </c>
      <c r="AI128" s="237" t="str">
        <f t="shared" si="42"/>
        <v/>
      </c>
      <c r="AJ128" s="237" t="str">
        <f t="shared" si="43"/>
        <v/>
      </c>
      <c r="AK128" s="237" t="str">
        <f t="shared" si="31"/>
        <v/>
      </c>
    </row>
    <row r="129" spans="1:37" ht="25.5" hidden="1" customHeight="1">
      <c r="A129" s="183"/>
      <c r="B129" s="183"/>
      <c r="C129" s="228">
        <v>105</v>
      </c>
      <c r="D129" s="373"/>
      <c r="E129" s="371"/>
      <c r="F129" s="372"/>
      <c r="G129" s="373" t="s">
        <v>25</v>
      </c>
      <c r="H129" s="232" t="str">
        <f t="shared" si="23"/>
        <v/>
      </c>
      <c r="I129" s="232"/>
      <c r="J129" s="183"/>
      <c r="K129" s="183"/>
      <c r="L129" s="189"/>
      <c r="M129" s="189"/>
      <c r="N129" s="189"/>
      <c r="O129" s="189"/>
      <c r="P129" s="236" t="str">
        <f t="shared" si="32"/>
        <v/>
      </c>
      <c r="Q129" s="237" t="str">
        <f t="shared" si="33"/>
        <v/>
      </c>
      <c r="R129" s="237" t="str">
        <f t="shared" si="24"/>
        <v/>
      </c>
      <c r="S129" s="237" t="str">
        <f>IF(SUBSTITUTE(SUBSTITUTE($F129,"　","")," ","")="","",IFERROR(VLOOKUP($F129,$M$25:$M$45,1,FALSE),IFERROR(VLOOKUP(IF(AND(LEFT($F129,1)="小",NOT(SUM(COUNTIF($F129,{"*中*","*高*","*大*"})))),"小",IF(AND(LEFT($F129,1)="中",NOT(SUM(COUNTIF($F129,{"*小*","*高*","*大*"})))),"中",IF(AND(LEFT($F129,1)="高",NOT(SUM(COUNTIF($F129,{"*小*","*中*","*大*"})))),"高",IF(AND(LEFT($F129,1)="大",NOT(SUM(COUNTIF($F129,{"*小*","*中*","*高*"})))),"大","NG"))))&amp;MAX(TEXT(MID($F129,{1,2,3,4,5},{1;2;3;4;5;6;7;8;9;10;11;12;13;14;15}),"標準;;0;!0")*1),$M$25:$M$45,1,FALSE),"NG")))</f>
        <v/>
      </c>
      <c r="T129" s="237" t="str">
        <f t="shared" si="34"/>
        <v/>
      </c>
      <c r="U129" s="189">
        <f t="shared" si="35"/>
        <v>0</v>
      </c>
      <c r="V129" s="189">
        <f t="shared" si="44"/>
        <v>0</v>
      </c>
      <c r="W129" s="189">
        <f t="shared" si="36"/>
        <v>0</v>
      </c>
      <c r="X129" s="193" t="str">
        <f t="shared" si="25"/>
        <v/>
      </c>
      <c r="Y129" s="237" t="str">
        <f t="shared" si="26"/>
        <v>氏名</v>
      </c>
      <c r="Z129" s="237" t="str">
        <f t="shared" si="37"/>
        <v>・</v>
      </c>
      <c r="AA129" s="237" t="str">
        <f t="shared" si="27"/>
        <v>年齢</v>
      </c>
      <c r="AB129" s="237" t="str">
        <f t="shared" si="38"/>
        <v>・</v>
      </c>
      <c r="AC129" s="237" t="str">
        <f t="shared" si="28"/>
        <v>学年</v>
      </c>
      <c r="AD129" s="237" t="str">
        <f t="shared" si="39"/>
        <v>・</v>
      </c>
      <c r="AE129" s="237" t="str">
        <f t="shared" si="29"/>
        <v>プログラム掲載の有無</v>
      </c>
      <c r="AF129" s="237" t="str">
        <f t="shared" si="40"/>
        <v>が未記入です。</v>
      </c>
      <c r="AG129" s="237" t="str">
        <f t="shared" si="30"/>
        <v/>
      </c>
      <c r="AH129" s="237" t="str">
        <f t="shared" si="41"/>
        <v/>
      </c>
      <c r="AI129" s="237" t="str">
        <f t="shared" si="42"/>
        <v/>
      </c>
      <c r="AJ129" s="237" t="str">
        <f t="shared" si="43"/>
        <v/>
      </c>
      <c r="AK129" s="237" t="str">
        <f t="shared" si="31"/>
        <v/>
      </c>
    </row>
    <row r="130" spans="1:37" ht="25.5" hidden="1" customHeight="1">
      <c r="A130" s="183"/>
      <c r="B130" s="183"/>
      <c r="C130" s="228">
        <v>106</v>
      </c>
      <c r="D130" s="373"/>
      <c r="E130" s="371"/>
      <c r="F130" s="372"/>
      <c r="G130" s="373" t="s">
        <v>25</v>
      </c>
      <c r="H130" s="232" t="str">
        <f t="shared" si="23"/>
        <v/>
      </c>
      <c r="I130" s="232"/>
      <c r="J130" s="183"/>
      <c r="K130" s="183"/>
      <c r="L130" s="189"/>
      <c r="M130" s="189"/>
      <c r="N130" s="189"/>
      <c r="O130" s="189"/>
      <c r="P130" s="236" t="str">
        <f t="shared" si="32"/>
        <v/>
      </c>
      <c r="Q130" s="237" t="str">
        <f t="shared" si="33"/>
        <v/>
      </c>
      <c r="R130" s="237" t="str">
        <f t="shared" si="24"/>
        <v/>
      </c>
      <c r="S130" s="237" t="str">
        <f>IF(SUBSTITUTE(SUBSTITUTE($F130,"　","")," ","")="","",IFERROR(VLOOKUP($F130,$M$25:$M$45,1,FALSE),IFERROR(VLOOKUP(IF(AND(LEFT($F130,1)="小",NOT(SUM(COUNTIF($F130,{"*中*","*高*","*大*"})))),"小",IF(AND(LEFT($F130,1)="中",NOT(SUM(COUNTIF($F130,{"*小*","*高*","*大*"})))),"中",IF(AND(LEFT($F130,1)="高",NOT(SUM(COUNTIF($F130,{"*小*","*中*","*大*"})))),"高",IF(AND(LEFT($F130,1)="大",NOT(SUM(COUNTIF($F130,{"*小*","*中*","*高*"})))),"大","NG"))))&amp;MAX(TEXT(MID($F130,{1,2,3,4,5},{1;2;3;4;5;6;7;8;9;10;11;12;13;14;15}),"標準;;0;!0")*1),$M$25:$M$45,1,FALSE),"NG")))</f>
        <v/>
      </c>
      <c r="T130" s="237" t="str">
        <f t="shared" si="34"/>
        <v/>
      </c>
      <c r="U130" s="189">
        <f t="shared" si="35"/>
        <v>0</v>
      </c>
      <c r="V130" s="189">
        <f t="shared" si="44"/>
        <v>0</v>
      </c>
      <c r="W130" s="189">
        <f t="shared" si="36"/>
        <v>0</v>
      </c>
      <c r="X130" s="193" t="str">
        <f t="shared" si="25"/>
        <v/>
      </c>
      <c r="Y130" s="237" t="str">
        <f t="shared" si="26"/>
        <v>氏名</v>
      </c>
      <c r="Z130" s="237" t="str">
        <f t="shared" si="37"/>
        <v>・</v>
      </c>
      <c r="AA130" s="237" t="str">
        <f t="shared" si="27"/>
        <v>年齢</v>
      </c>
      <c r="AB130" s="237" t="str">
        <f t="shared" si="38"/>
        <v>・</v>
      </c>
      <c r="AC130" s="237" t="str">
        <f t="shared" si="28"/>
        <v>学年</v>
      </c>
      <c r="AD130" s="237" t="str">
        <f t="shared" si="39"/>
        <v>・</v>
      </c>
      <c r="AE130" s="237" t="str">
        <f t="shared" si="29"/>
        <v>プログラム掲載の有無</v>
      </c>
      <c r="AF130" s="237" t="str">
        <f t="shared" si="40"/>
        <v>が未記入です。</v>
      </c>
      <c r="AG130" s="237" t="str">
        <f t="shared" si="30"/>
        <v/>
      </c>
      <c r="AH130" s="237" t="str">
        <f t="shared" si="41"/>
        <v/>
      </c>
      <c r="AI130" s="237" t="str">
        <f t="shared" si="42"/>
        <v/>
      </c>
      <c r="AJ130" s="237" t="str">
        <f t="shared" si="43"/>
        <v/>
      </c>
      <c r="AK130" s="237" t="str">
        <f t="shared" si="31"/>
        <v/>
      </c>
    </row>
    <row r="131" spans="1:37" ht="25.5" hidden="1" customHeight="1">
      <c r="A131" s="183"/>
      <c r="B131" s="183"/>
      <c r="C131" s="228">
        <v>107</v>
      </c>
      <c r="D131" s="373"/>
      <c r="E131" s="371"/>
      <c r="F131" s="372"/>
      <c r="G131" s="373" t="s">
        <v>25</v>
      </c>
      <c r="H131" s="232" t="str">
        <f t="shared" si="23"/>
        <v/>
      </c>
      <c r="I131" s="232"/>
      <c r="J131" s="183"/>
      <c r="K131" s="183"/>
      <c r="L131" s="189"/>
      <c r="M131" s="189"/>
      <c r="N131" s="189"/>
      <c r="O131" s="189"/>
      <c r="P131" s="236" t="str">
        <f t="shared" si="32"/>
        <v/>
      </c>
      <c r="Q131" s="237" t="str">
        <f t="shared" si="33"/>
        <v/>
      </c>
      <c r="R131" s="237" t="str">
        <f t="shared" si="24"/>
        <v/>
      </c>
      <c r="S131" s="237" t="str">
        <f>IF(SUBSTITUTE(SUBSTITUTE($F131,"　","")," ","")="","",IFERROR(VLOOKUP($F131,$M$25:$M$45,1,FALSE),IFERROR(VLOOKUP(IF(AND(LEFT($F131,1)="小",NOT(SUM(COUNTIF($F131,{"*中*","*高*","*大*"})))),"小",IF(AND(LEFT($F131,1)="中",NOT(SUM(COUNTIF($F131,{"*小*","*高*","*大*"})))),"中",IF(AND(LEFT($F131,1)="高",NOT(SUM(COUNTIF($F131,{"*小*","*中*","*大*"})))),"高",IF(AND(LEFT($F131,1)="大",NOT(SUM(COUNTIF($F131,{"*小*","*中*","*高*"})))),"大","NG"))))&amp;MAX(TEXT(MID($F131,{1,2,3,4,5},{1;2;3;4;5;6;7;8;9;10;11;12;13;14;15}),"標準;;0;!0")*1),$M$25:$M$45,1,FALSE),"NG")))</f>
        <v/>
      </c>
      <c r="T131" s="237" t="str">
        <f t="shared" si="34"/>
        <v/>
      </c>
      <c r="U131" s="189">
        <f t="shared" si="35"/>
        <v>0</v>
      </c>
      <c r="V131" s="189">
        <f t="shared" si="44"/>
        <v>0</v>
      </c>
      <c r="W131" s="189">
        <f t="shared" si="36"/>
        <v>0</v>
      </c>
      <c r="X131" s="193" t="str">
        <f t="shared" si="25"/>
        <v/>
      </c>
      <c r="Y131" s="237" t="str">
        <f t="shared" si="26"/>
        <v>氏名</v>
      </c>
      <c r="Z131" s="237" t="str">
        <f t="shared" si="37"/>
        <v>・</v>
      </c>
      <c r="AA131" s="237" t="str">
        <f t="shared" si="27"/>
        <v>年齢</v>
      </c>
      <c r="AB131" s="237" t="str">
        <f t="shared" si="38"/>
        <v>・</v>
      </c>
      <c r="AC131" s="237" t="str">
        <f t="shared" si="28"/>
        <v>学年</v>
      </c>
      <c r="AD131" s="237" t="str">
        <f t="shared" si="39"/>
        <v>・</v>
      </c>
      <c r="AE131" s="237" t="str">
        <f t="shared" si="29"/>
        <v>プログラム掲載の有無</v>
      </c>
      <c r="AF131" s="237" t="str">
        <f t="shared" si="40"/>
        <v>が未記入です。</v>
      </c>
      <c r="AG131" s="237" t="str">
        <f t="shared" si="30"/>
        <v/>
      </c>
      <c r="AH131" s="237" t="str">
        <f t="shared" si="41"/>
        <v/>
      </c>
      <c r="AI131" s="237" t="str">
        <f t="shared" si="42"/>
        <v/>
      </c>
      <c r="AJ131" s="237" t="str">
        <f t="shared" si="43"/>
        <v/>
      </c>
      <c r="AK131" s="237" t="str">
        <f t="shared" si="31"/>
        <v/>
      </c>
    </row>
    <row r="132" spans="1:37" ht="25.5" hidden="1" customHeight="1">
      <c r="A132" s="183"/>
      <c r="B132" s="183"/>
      <c r="C132" s="228">
        <v>108</v>
      </c>
      <c r="D132" s="373"/>
      <c r="E132" s="371"/>
      <c r="F132" s="372"/>
      <c r="G132" s="373" t="s">
        <v>25</v>
      </c>
      <c r="H132" s="232" t="str">
        <f t="shared" si="23"/>
        <v/>
      </c>
      <c r="I132" s="232"/>
      <c r="J132" s="183"/>
      <c r="K132" s="183"/>
      <c r="L132" s="189"/>
      <c r="M132" s="189"/>
      <c r="N132" s="189"/>
      <c r="O132" s="189"/>
      <c r="P132" s="236" t="str">
        <f t="shared" si="32"/>
        <v/>
      </c>
      <c r="Q132" s="237" t="str">
        <f t="shared" si="33"/>
        <v/>
      </c>
      <c r="R132" s="237" t="str">
        <f t="shared" si="24"/>
        <v/>
      </c>
      <c r="S132" s="237" t="str">
        <f>IF(SUBSTITUTE(SUBSTITUTE($F132,"　","")," ","")="","",IFERROR(VLOOKUP($F132,$M$25:$M$45,1,FALSE),IFERROR(VLOOKUP(IF(AND(LEFT($F132,1)="小",NOT(SUM(COUNTIF($F132,{"*中*","*高*","*大*"})))),"小",IF(AND(LEFT($F132,1)="中",NOT(SUM(COUNTIF($F132,{"*小*","*高*","*大*"})))),"中",IF(AND(LEFT($F132,1)="高",NOT(SUM(COUNTIF($F132,{"*小*","*中*","*大*"})))),"高",IF(AND(LEFT($F132,1)="大",NOT(SUM(COUNTIF($F132,{"*小*","*中*","*高*"})))),"大","NG"))))&amp;MAX(TEXT(MID($F132,{1,2,3,4,5},{1;2;3;4;5;6;7;8;9;10;11;12;13;14;15}),"標準;;0;!0")*1),$M$25:$M$45,1,FALSE),"NG")))</f>
        <v/>
      </c>
      <c r="T132" s="237" t="str">
        <f t="shared" si="34"/>
        <v/>
      </c>
      <c r="U132" s="189">
        <f t="shared" si="35"/>
        <v>0</v>
      </c>
      <c r="V132" s="189">
        <f t="shared" si="44"/>
        <v>0</v>
      </c>
      <c r="W132" s="189">
        <f t="shared" si="36"/>
        <v>0</v>
      </c>
      <c r="X132" s="193" t="str">
        <f t="shared" si="25"/>
        <v/>
      </c>
      <c r="Y132" s="237" t="str">
        <f t="shared" si="26"/>
        <v>氏名</v>
      </c>
      <c r="Z132" s="237" t="str">
        <f t="shared" si="37"/>
        <v>・</v>
      </c>
      <c r="AA132" s="237" t="str">
        <f t="shared" si="27"/>
        <v>年齢</v>
      </c>
      <c r="AB132" s="237" t="str">
        <f t="shared" si="38"/>
        <v>・</v>
      </c>
      <c r="AC132" s="237" t="str">
        <f t="shared" si="28"/>
        <v>学年</v>
      </c>
      <c r="AD132" s="237" t="str">
        <f t="shared" si="39"/>
        <v>・</v>
      </c>
      <c r="AE132" s="237" t="str">
        <f t="shared" si="29"/>
        <v>プログラム掲載の有無</v>
      </c>
      <c r="AF132" s="237" t="str">
        <f t="shared" si="40"/>
        <v>が未記入です。</v>
      </c>
      <c r="AG132" s="237" t="str">
        <f t="shared" si="30"/>
        <v/>
      </c>
      <c r="AH132" s="237" t="str">
        <f t="shared" si="41"/>
        <v/>
      </c>
      <c r="AI132" s="237" t="str">
        <f t="shared" si="42"/>
        <v/>
      </c>
      <c r="AJ132" s="237" t="str">
        <f t="shared" si="43"/>
        <v/>
      </c>
      <c r="AK132" s="237" t="str">
        <f t="shared" si="31"/>
        <v/>
      </c>
    </row>
    <row r="133" spans="1:37" ht="25.5" hidden="1" customHeight="1">
      <c r="A133" s="183"/>
      <c r="B133" s="183"/>
      <c r="C133" s="228">
        <v>109</v>
      </c>
      <c r="D133" s="373"/>
      <c r="E133" s="371"/>
      <c r="F133" s="372"/>
      <c r="G133" s="373" t="s">
        <v>25</v>
      </c>
      <c r="H133" s="232" t="str">
        <f t="shared" si="23"/>
        <v/>
      </c>
      <c r="I133" s="232"/>
      <c r="J133" s="183"/>
      <c r="K133" s="183"/>
      <c r="L133" s="189"/>
      <c r="M133" s="189"/>
      <c r="N133" s="189"/>
      <c r="O133" s="189"/>
      <c r="P133" s="236" t="str">
        <f t="shared" si="32"/>
        <v/>
      </c>
      <c r="Q133" s="237" t="str">
        <f t="shared" si="33"/>
        <v/>
      </c>
      <c r="R133" s="237" t="str">
        <f t="shared" si="24"/>
        <v/>
      </c>
      <c r="S133" s="237" t="str">
        <f>IF(SUBSTITUTE(SUBSTITUTE($F133,"　","")," ","")="","",IFERROR(VLOOKUP($F133,$M$25:$M$45,1,FALSE),IFERROR(VLOOKUP(IF(AND(LEFT($F133,1)="小",NOT(SUM(COUNTIF($F133,{"*中*","*高*","*大*"})))),"小",IF(AND(LEFT($F133,1)="中",NOT(SUM(COUNTIF($F133,{"*小*","*高*","*大*"})))),"中",IF(AND(LEFT($F133,1)="高",NOT(SUM(COUNTIF($F133,{"*小*","*中*","*大*"})))),"高",IF(AND(LEFT($F133,1)="大",NOT(SUM(COUNTIF($F133,{"*小*","*中*","*高*"})))),"大","NG"))))&amp;MAX(TEXT(MID($F133,{1,2,3,4,5},{1;2;3;4;5;6;7;8;9;10;11;12;13;14;15}),"標準;;0;!0")*1),$M$25:$M$45,1,FALSE),"NG")))</f>
        <v/>
      </c>
      <c r="T133" s="237" t="str">
        <f t="shared" si="34"/>
        <v/>
      </c>
      <c r="U133" s="189">
        <f t="shared" si="35"/>
        <v>0</v>
      </c>
      <c r="V133" s="189">
        <f t="shared" si="44"/>
        <v>0</v>
      </c>
      <c r="W133" s="189">
        <f t="shared" si="36"/>
        <v>0</v>
      </c>
      <c r="X133" s="193" t="str">
        <f t="shared" si="25"/>
        <v/>
      </c>
      <c r="Y133" s="237" t="str">
        <f t="shared" si="26"/>
        <v>氏名</v>
      </c>
      <c r="Z133" s="237" t="str">
        <f t="shared" si="37"/>
        <v>・</v>
      </c>
      <c r="AA133" s="237" t="str">
        <f t="shared" si="27"/>
        <v>年齢</v>
      </c>
      <c r="AB133" s="237" t="str">
        <f t="shared" si="38"/>
        <v>・</v>
      </c>
      <c r="AC133" s="237" t="str">
        <f t="shared" si="28"/>
        <v>学年</v>
      </c>
      <c r="AD133" s="237" t="str">
        <f t="shared" si="39"/>
        <v>・</v>
      </c>
      <c r="AE133" s="237" t="str">
        <f t="shared" si="29"/>
        <v>プログラム掲載の有無</v>
      </c>
      <c r="AF133" s="237" t="str">
        <f t="shared" si="40"/>
        <v>が未記入です。</v>
      </c>
      <c r="AG133" s="237" t="str">
        <f t="shared" si="30"/>
        <v/>
      </c>
      <c r="AH133" s="237" t="str">
        <f t="shared" si="41"/>
        <v/>
      </c>
      <c r="AI133" s="237" t="str">
        <f t="shared" si="42"/>
        <v/>
      </c>
      <c r="AJ133" s="237" t="str">
        <f t="shared" si="43"/>
        <v/>
      </c>
      <c r="AK133" s="237" t="str">
        <f t="shared" si="31"/>
        <v/>
      </c>
    </row>
    <row r="134" spans="1:37" ht="25.5" hidden="1" customHeight="1">
      <c r="A134" s="183"/>
      <c r="B134" s="183"/>
      <c r="C134" s="228">
        <v>110</v>
      </c>
      <c r="D134" s="373"/>
      <c r="E134" s="371"/>
      <c r="F134" s="372"/>
      <c r="G134" s="373" t="s">
        <v>25</v>
      </c>
      <c r="H134" s="232" t="str">
        <f t="shared" si="23"/>
        <v/>
      </c>
      <c r="I134" s="232"/>
      <c r="J134" s="183"/>
      <c r="K134" s="183"/>
      <c r="L134" s="189"/>
      <c r="M134" s="189"/>
      <c r="N134" s="189"/>
      <c r="O134" s="189"/>
      <c r="P134" s="236" t="str">
        <f t="shared" si="32"/>
        <v/>
      </c>
      <c r="Q134" s="237" t="str">
        <f t="shared" si="33"/>
        <v/>
      </c>
      <c r="R134" s="237" t="str">
        <f t="shared" si="24"/>
        <v/>
      </c>
      <c r="S134" s="237" t="str">
        <f>IF(SUBSTITUTE(SUBSTITUTE($F134,"　","")," ","")="","",IFERROR(VLOOKUP($F134,$M$25:$M$45,1,FALSE),IFERROR(VLOOKUP(IF(AND(LEFT($F134,1)="小",NOT(SUM(COUNTIF($F134,{"*中*","*高*","*大*"})))),"小",IF(AND(LEFT($F134,1)="中",NOT(SUM(COUNTIF($F134,{"*小*","*高*","*大*"})))),"中",IF(AND(LEFT($F134,1)="高",NOT(SUM(COUNTIF($F134,{"*小*","*中*","*大*"})))),"高",IF(AND(LEFT($F134,1)="大",NOT(SUM(COUNTIF($F134,{"*小*","*中*","*高*"})))),"大","NG"))))&amp;MAX(TEXT(MID($F134,{1,2,3,4,5},{1;2;3;4;5;6;7;8;9;10;11;12;13;14;15}),"標準;;0;!0")*1),$M$25:$M$45,1,FALSE),"NG")))</f>
        <v/>
      </c>
      <c r="T134" s="237" t="str">
        <f t="shared" si="34"/>
        <v/>
      </c>
      <c r="U134" s="189">
        <f t="shared" si="35"/>
        <v>0</v>
      </c>
      <c r="V134" s="189">
        <f t="shared" si="44"/>
        <v>0</v>
      </c>
      <c r="W134" s="189">
        <f t="shared" si="36"/>
        <v>0</v>
      </c>
      <c r="X134" s="193" t="str">
        <f t="shared" si="25"/>
        <v/>
      </c>
      <c r="Y134" s="237" t="str">
        <f t="shared" si="26"/>
        <v>氏名</v>
      </c>
      <c r="Z134" s="237" t="str">
        <f t="shared" si="37"/>
        <v>・</v>
      </c>
      <c r="AA134" s="237" t="str">
        <f t="shared" si="27"/>
        <v>年齢</v>
      </c>
      <c r="AB134" s="237" t="str">
        <f t="shared" si="38"/>
        <v>・</v>
      </c>
      <c r="AC134" s="237" t="str">
        <f t="shared" si="28"/>
        <v>学年</v>
      </c>
      <c r="AD134" s="237" t="str">
        <f t="shared" si="39"/>
        <v>・</v>
      </c>
      <c r="AE134" s="237" t="str">
        <f t="shared" si="29"/>
        <v>プログラム掲載の有無</v>
      </c>
      <c r="AF134" s="237" t="str">
        <f t="shared" si="40"/>
        <v>が未記入です。</v>
      </c>
      <c r="AG134" s="237" t="str">
        <f t="shared" si="30"/>
        <v/>
      </c>
      <c r="AH134" s="237" t="str">
        <f t="shared" si="41"/>
        <v/>
      </c>
      <c r="AI134" s="237" t="str">
        <f t="shared" si="42"/>
        <v/>
      </c>
      <c r="AJ134" s="237" t="str">
        <f t="shared" si="43"/>
        <v/>
      </c>
      <c r="AK134" s="237" t="str">
        <f t="shared" si="31"/>
        <v/>
      </c>
    </row>
    <row r="135" spans="1:37" ht="25.5" hidden="1" customHeight="1">
      <c r="A135" s="183"/>
      <c r="B135" s="183"/>
      <c r="C135" s="228">
        <v>111</v>
      </c>
      <c r="D135" s="373"/>
      <c r="E135" s="371"/>
      <c r="F135" s="372"/>
      <c r="G135" s="373" t="s">
        <v>25</v>
      </c>
      <c r="H135" s="232" t="str">
        <f t="shared" si="23"/>
        <v/>
      </c>
      <c r="I135" s="232"/>
      <c r="J135" s="183"/>
      <c r="K135" s="183"/>
      <c r="L135" s="189"/>
      <c r="M135" s="189"/>
      <c r="N135" s="189"/>
      <c r="O135" s="189"/>
      <c r="P135" s="236" t="str">
        <f t="shared" si="32"/>
        <v/>
      </c>
      <c r="Q135" s="237" t="str">
        <f t="shared" si="33"/>
        <v/>
      </c>
      <c r="R135" s="237" t="str">
        <f t="shared" si="24"/>
        <v/>
      </c>
      <c r="S135" s="237" t="str">
        <f>IF(SUBSTITUTE(SUBSTITUTE($F135,"　","")," ","")="","",IFERROR(VLOOKUP($F135,$M$25:$M$45,1,FALSE),IFERROR(VLOOKUP(IF(AND(LEFT($F135,1)="小",NOT(SUM(COUNTIF($F135,{"*中*","*高*","*大*"})))),"小",IF(AND(LEFT($F135,1)="中",NOT(SUM(COUNTIF($F135,{"*小*","*高*","*大*"})))),"中",IF(AND(LEFT($F135,1)="高",NOT(SUM(COUNTIF($F135,{"*小*","*中*","*大*"})))),"高",IF(AND(LEFT($F135,1)="大",NOT(SUM(COUNTIF($F135,{"*小*","*中*","*高*"})))),"大","NG"))))&amp;MAX(TEXT(MID($F135,{1,2,3,4,5},{1;2;3;4;5;6;7;8;9;10;11;12;13;14;15}),"標準;;0;!0")*1),$M$25:$M$45,1,FALSE),"NG")))</f>
        <v/>
      </c>
      <c r="T135" s="237" t="str">
        <f t="shared" si="34"/>
        <v/>
      </c>
      <c r="U135" s="189">
        <f t="shared" si="35"/>
        <v>0</v>
      </c>
      <c r="V135" s="189">
        <f t="shared" si="44"/>
        <v>0</v>
      </c>
      <c r="W135" s="189">
        <f t="shared" si="36"/>
        <v>0</v>
      </c>
      <c r="X135" s="193" t="str">
        <f t="shared" si="25"/>
        <v/>
      </c>
      <c r="Y135" s="237" t="str">
        <f t="shared" si="26"/>
        <v>氏名</v>
      </c>
      <c r="Z135" s="237" t="str">
        <f t="shared" si="37"/>
        <v>・</v>
      </c>
      <c r="AA135" s="237" t="str">
        <f t="shared" si="27"/>
        <v>年齢</v>
      </c>
      <c r="AB135" s="237" t="str">
        <f t="shared" si="38"/>
        <v>・</v>
      </c>
      <c r="AC135" s="237" t="str">
        <f t="shared" si="28"/>
        <v>学年</v>
      </c>
      <c r="AD135" s="237" t="str">
        <f t="shared" si="39"/>
        <v>・</v>
      </c>
      <c r="AE135" s="237" t="str">
        <f t="shared" si="29"/>
        <v>プログラム掲載の有無</v>
      </c>
      <c r="AF135" s="237" t="str">
        <f t="shared" si="40"/>
        <v>が未記入です。</v>
      </c>
      <c r="AG135" s="237" t="str">
        <f t="shared" si="30"/>
        <v/>
      </c>
      <c r="AH135" s="237" t="str">
        <f t="shared" si="41"/>
        <v/>
      </c>
      <c r="AI135" s="237" t="str">
        <f t="shared" si="42"/>
        <v/>
      </c>
      <c r="AJ135" s="237" t="str">
        <f t="shared" si="43"/>
        <v/>
      </c>
      <c r="AK135" s="237" t="str">
        <f t="shared" si="31"/>
        <v/>
      </c>
    </row>
    <row r="136" spans="1:37" ht="25.5" hidden="1" customHeight="1">
      <c r="A136" s="183"/>
      <c r="B136" s="183"/>
      <c r="C136" s="228">
        <v>112</v>
      </c>
      <c r="D136" s="373"/>
      <c r="E136" s="371"/>
      <c r="F136" s="372"/>
      <c r="G136" s="373" t="s">
        <v>25</v>
      </c>
      <c r="H136" s="232" t="str">
        <f t="shared" si="23"/>
        <v/>
      </c>
      <c r="I136" s="232"/>
      <c r="J136" s="183"/>
      <c r="K136" s="183"/>
      <c r="L136" s="189"/>
      <c r="M136" s="189"/>
      <c r="N136" s="189"/>
      <c r="O136" s="189"/>
      <c r="P136" s="236" t="str">
        <f t="shared" si="32"/>
        <v/>
      </c>
      <c r="Q136" s="237" t="str">
        <f t="shared" si="33"/>
        <v/>
      </c>
      <c r="R136" s="237" t="str">
        <f t="shared" si="24"/>
        <v/>
      </c>
      <c r="S136" s="237" t="str">
        <f>IF(SUBSTITUTE(SUBSTITUTE($F136,"　","")," ","")="","",IFERROR(VLOOKUP($F136,$M$25:$M$45,1,FALSE),IFERROR(VLOOKUP(IF(AND(LEFT($F136,1)="小",NOT(SUM(COUNTIF($F136,{"*中*","*高*","*大*"})))),"小",IF(AND(LEFT($F136,1)="中",NOT(SUM(COUNTIF($F136,{"*小*","*高*","*大*"})))),"中",IF(AND(LEFT($F136,1)="高",NOT(SUM(COUNTIF($F136,{"*小*","*中*","*大*"})))),"高",IF(AND(LEFT($F136,1)="大",NOT(SUM(COUNTIF($F136,{"*小*","*中*","*高*"})))),"大","NG"))))&amp;MAX(TEXT(MID($F136,{1,2,3,4,5},{1;2;3;4;5;6;7;8;9;10;11;12;13;14;15}),"標準;;0;!0")*1),$M$25:$M$45,1,FALSE),"NG")))</f>
        <v/>
      </c>
      <c r="T136" s="237" t="str">
        <f t="shared" si="34"/>
        <v/>
      </c>
      <c r="U136" s="189">
        <f t="shared" si="35"/>
        <v>0</v>
      </c>
      <c r="V136" s="189">
        <f t="shared" si="44"/>
        <v>0</v>
      </c>
      <c r="W136" s="189">
        <f t="shared" si="36"/>
        <v>0</v>
      </c>
      <c r="X136" s="193" t="str">
        <f t="shared" si="25"/>
        <v/>
      </c>
      <c r="Y136" s="237" t="str">
        <f t="shared" si="26"/>
        <v>氏名</v>
      </c>
      <c r="Z136" s="237" t="str">
        <f t="shared" si="37"/>
        <v>・</v>
      </c>
      <c r="AA136" s="237" t="str">
        <f t="shared" si="27"/>
        <v>年齢</v>
      </c>
      <c r="AB136" s="237" t="str">
        <f t="shared" si="38"/>
        <v>・</v>
      </c>
      <c r="AC136" s="237" t="str">
        <f t="shared" si="28"/>
        <v>学年</v>
      </c>
      <c r="AD136" s="237" t="str">
        <f t="shared" si="39"/>
        <v>・</v>
      </c>
      <c r="AE136" s="237" t="str">
        <f t="shared" si="29"/>
        <v>プログラム掲載の有無</v>
      </c>
      <c r="AF136" s="237" t="str">
        <f t="shared" si="40"/>
        <v>が未記入です。</v>
      </c>
      <c r="AG136" s="237" t="str">
        <f t="shared" si="30"/>
        <v/>
      </c>
      <c r="AH136" s="237" t="str">
        <f t="shared" si="41"/>
        <v/>
      </c>
      <c r="AI136" s="237" t="str">
        <f t="shared" si="42"/>
        <v/>
      </c>
      <c r="AJ136" s="237" t="str">
        <f t="shared" si="43"/>
        <v/>
      </c>
      <c r="AK136" s="237" t="str">
        <f t="shared" si="31"/>
        <v/>
      </c>
    </row>
    <row r="137" spans="1:37" ht="25.5" hidden="1" customHeight="1">
      <c r="A137" s="183"/>
      <c r="B137" s="183"/>
      <c r="C137" s="228">
        <v>113</v>
      </c>
      <c r="D137" s="373"/>
      <c r="E137" s="371"/>
      <c r="F137" s="372"/>
      <c r="G137" s="373" t="s">
        <v>25</v>
      </c>
      <c r="H137" s="232" t="str">
        <f t="shared" si="23"/>
        <v/>
      </c>
      <c r="I137" s="232"/>
      <c r="J137" s="183"/>
      <c r="K137" s="183"/>
      <c r="L137" s="189"/>
      <c r="M137" s="189"/>
      <c r="N137" s="189"/>
      <c r="O137" s="189"/>
      <c r="P137" s="236" t="str">
        <f t="shared" si="32"/>
        <v/>
      </c>
      <c r="Q137" s="237" t="str">
        <f t="shared" si="33"/>
        <v/>
      </c>
      <c r="R137" s="237" t="str">
        <f t="shared" si="24"/>
        <v/>
      </c>
      <c r="S137" s="237" t="str">
        <f>IF(SUBSTITUTE(SUBSTITUTE($F137,"　","")," ","")="","",IFERROR(VLOOKUP($F137,$M$25:$M$45,1,FALSE),IFERROR(VLOOKUP(IF(AND(LEFT($F137,1)="小",NOT(SUM(COUNTIF($F137,{"*中*","*高*","*大*"})))),"小",IF(AND(LEFT($F137,1)="中",NOT(SUM(COUNTIF($F137,{"*小*","*高*","*大*"})))),"中",IF(AND(LEFT($F137,1)="高",NOT(SUM(COUNTIF($F137,{"*小*","*中*","*大*"})))),"高",IF(AND(LEFT($F137,1)="大",NOT(SUM(COUNTIF($F137,{"*小*","*中*","*高*"})))),"大","NG"))))&amp;MAX(TEXT(MID($F137,{1,2,3,4,5},{1;2;3;4;5;6;7;8;9;10;11;12;13;14;15}),"標準;;0;!0")*1),$M$25:$M$45,1,FALSE),"NG")))</f>
        <v/>
      </c>
      <c r="T137" s="237" t="str">
        <f t="shared" si="34"/>
        <v/>
      </c>
      <c r="U137" s="189">
        <f t="shared" si="35"/>
        <v>0</v>
      </c>
      <c r="V137" s="189">
        <f t="shared" si="44"/>
        <v>0</v>
      </c>
      <c r="W137" s="189">
        <f t="shared" si="36"/>
        <v>0</v>
      </c>
      <c r="X137" s="193" t="str">
        <f t="shared" si="25"/>
        <v/>
      </c>
      <c r="Y137" s="237" t="str">
        <f t="shared" si="26"/>
        <v>氏名</v>
      </c>
      <c r="Z137" s="237" t="str">
        <f t="shared" si="37"/>
        <v>・</v>
      </c>
      <c r="AA137" s="237" t="str">
        <f t="shared" si="27"/>
        <v>年齢</v>
      </c>
      <c r="AB137" s="237" t="str">
        <f t="shared" si="38"/>
        <v>・</v>
      </c>
      <c r="AC137" s="237" t="str">
        <f t="shared" si="28"/>
        <v>学年</v>
      </c>
      <c r="AD137" s="237" t="str">
        <f t="shared" si="39"/>
        <v>・</v>
      </c>
      <c r="AE137" s="237" t="str">
        <f t="shared" si="29"/>
        <v>プログラム掲載の有無</v>
      </c>
      <c r="AF137" s="237" t="str">
        <f t="shared" si="40"/>
        <v>が未記入です。</v>
      </c>
      <c r="AG137" s="237" t="str">
        <f t="shared" si="30"/>
        <v/>
      </c>
      <c r="AH137" s="237" t="str">
        <f t="shared" si="41"/>
        <v/>
      </c>
      <c r="AI137" s="237" t="str">
        <f t="shared" si="42"/>
        <v/>
      </c>
      <c r="AJ137" s="237" t="str">
        <f t="shared" si="43"/>
        <v/>
      </c>
      <c r="AK137" s="237" t="str">
        <f t="shared" si="31"/>
        <v/>
      </c>
    </row>
    <row r="138" spans="1:37" ht="25.5" hidden="1" customHeight="1">
      <c r="A138" s="183"/>
      <c r="B138" s="183"/>
      <c r="C138" s="228">
        <v>114</v>
      </c>
      <c r="D138" s="373"/>
      <c r="E138" s="371"/>
      <c r="F138" s="372"/>
      <c r="G138" s="373" t="s">
        <v>25</v>
      </c>
      <c r="H138" s="232" t="str">
        <f t="shared" si="23"/>
        <v/>
      </c>
      <c r="I138" s="232"/>
      <c r="J138" s="183"/>
      <c r="K138" s="183"/>
      <c r="L138" s="189"/>
      <c r="M138" s="189"/>
      <c r="N138" s="189"/>
      <c r="O138" s="189"/>
      <c r="P138" s="236" t="str">
        <f t="shared" si="32"/>
        <v/>
      </c>
      <c r="Q138" s="237" t="str">
        <f t="shared" si="33"/>
        <v/>
      </c>
      <c r="R138" s="237" t="str">
        <f t="shared" si="24"/>
        <v/>
      </c>
      <c r="S138" s="237" t="str">
        <f>IF(SUBSTITUTE(SUBSTITUTE($F138,"　","")," ","")="","",IFERROR(VLOOKUP($F138,$M$25:$M$45,1,FALSE),IFERROR(VLOOKUP(IF(AND(LEFT($F138,1)="小",NOT(SUM(COUNTIF($F138,{"*中*","*高*","*大*"})))),"小",IF(AND(LEFT($F138,1)="中",NOT(SUM(COUNTIF($F138,{"*小*","*高*","*大*"})))),"中",IF(AND(LEFT($F138,1)="高",NOT(SUM(COUNTIF($F138,{"*小*","*中*","*大*"})))),"高",IF(AND(LEFT($F138,1)="大",NOT(SUM(COUNTIF($F138,{"*小*","*中*","*高*"})))),"大","NG"))))&amp;MAX(TEXT(MID($F138,{1,2,3,4,5},{1;2;3;4;5;6;7;8;9;10;11;12;13;14;15}),"標準;;0;!0")*1),$M$25:$M$45,1,FALSE),"NG")))</f>
        <v/>
      </c>
      <c r="T138" s="237" t="str">
        <f t="shared" si="34"/>
        <v/>
      </c>
      <c r="U138" s="189">
        <f t="shared" si="35"/>
        <v>0</v>
      </c>
      <c r="V138" s="189">
        <f t="shared" si="44"/>
        <v>0</v>
      </c>
      <c r="W138" s="189">
        <f t="shared" si="36"/>
        <v>0</v>
      </c>
      <c r="X138" s="193" t="str">
        <f t="shared" si="25"/>
        <v/>
      </c>
      <c r="Y138" s="237" t="str">
        <f t="shared" si="26"/>
        <v>氏名</v>
      </c>
      <c r="Z138" s="237" t="str">
        <f t="shared" si="37"/>
        <v>・</v>
      </c>
      <c r="AA138" s="237" t="str">
        <f t="shared" si="27"/>
        <v>年齢</v>
      </c>
      <c r="AB138" s="237" t="str">
        <f t="shared" si="38"/>
        <v>・</v>
      </c>
      <c r="AC138" s="237" t="str">
        <f t="shared" si="28"/>
        <v>学年</v>
      </c>
      <c r="AD138" s="237" t="str">
        <f t="shared" si="39"/>
        <v>・</v>
      </c>
      <c r="AE138" s="237" t="str">
        <f t="shared" si="29"/>
        <v>プログラム掲載の有無</v>
      </c>
      <c r="AF138" s="237" t="str">
        <f t="shared" si="40"/>
        <v>が未記入です。</v>
      </c>
      <c r="AG138" s="237" t="str">
        <f t="shared" si="30"/>
        <v/>
      </c>
      <c r="AH138" s="237" t="str">
        <f t="shared" si="41"/>
        <v/>
      </c>
      <c r="AI138" s="237" t="str">
        <f t="shared" si="42"/>
        <v/>
      </c>
      <c r="AJ138" s="237" t="str">
        <f t="shared" si="43"/>
        <v/>
      </c>
      <c r="AK138" s="237" t="str">
        <f t="shared" si="31"/>
        <v/>
      </c>
    </row>
    <row r="139" spans="1:37" ht="25.5" hidden="1" customHeight="1">
      <c r="A139" s="183"/>
      <c r="B139" s="183"/>
      <c r="C139" s="228">
        <v>115</v>
      </c>
      <c r="D139" s="373"/>
      <c r="E139" s="371"/>
      <c r="F139" s="372"/>
      <c r="G139" s="373" t="s">
        <v>25</v>
      </c>
      <c r="H139" s="232" t="str">
        <f t="shared" si="23"/>
        <v/>
      </c>
      <c r="I139" s="232"/>
      <c r="J139" s="183"/>
      <c r="K139" s="183"/>
      <c r="L139" s="189"/>
      <c r="M139" s="189"/>
      <c r="N139" s="189"/>
      <c r="O139" s="189"/>
      <c r="P139" s="236" t="str">
        <f t="shared" si="32"/>
        <v/>
      </c>
      <c r="Q139" s="237" t="str">
        <f t="shared" si="33"/>
        <v/>
      </c>
      <c r="R139" s="237" t="str">
        <f t="shared" si="24"/>
        <v/>
      </c>
      <c r="S139" s="237" t="str">
        <f>IF(SUBSTITUTE(SUBSTITUTE($F139,"　","")," ","")="","",IFERROR(VLOOKUP($F139,$M$25:$M$45,1,FALSE),IFERROR(VLOOKUP(IF(AND(LEFT($F139,1)="小",NOT(SUM(COUNTIF($F139,{"*中*","*高*","*大*"})))),"小",IF(AND(LEFT($F139,1)="中",NOT(SUM(COUNTIF($F139,{"*小*","*高*","*大*"})))),"中",IF(AND(LEFT($F139,1)="高",NOT(SUM(COUNTIF($F139,{"*小*","*中*","*大*"})))),"高",IF(AND(LEFT($F139,1)="大",NOT(SUM(COUNTIF($F139,{"*小*","*中*","*高*"})))),"大","NG"))))&amp;MAX(TEXT(MID($F139,{1,2,3,4,5},{1;2;3;4;5;6;7;8;9;10;11;12;13;14;15}),"標準;;0;!0")*1),$M$25:$M$45,1,FALSE),"NG")))</f>
        <v/>
      </c>
      <c r="T139" s="237" t="str">
        <f t="shared" si="34"/>
        <v/>
      </c>
      <c r="U139" s="189">
        <f t="shared" si="35"/>
        <v>0</v>
      </c>
      <c r="V139" s="189">
        <f t="shared" si="44"/>
        <v>0</v>
      </c>
      <c r="W139" s="189">
        <f t="shared" si="36"/>
        <v>0</v>
      </c>
      <c r="X139" s="193" t="str">
        <f t="shared" si="25"/>
        <v/>
      </c>
      <c r="Y139" s="237" t="str">
        <f t="shared" si="26"/>
        <v>氏名</v>
      </c>
      <c r="Z139" s="237" t="str">
        <f t="shared" si="37"/>
        <v>・</v>
      </c>
      <c r="AA139" s="237" t="str">
        <f t="shared" si="27"/>
        <v>年齢</v>
      </c>
      <c r="AB139" s="237" t="str">
        <f t="shared" si="38"/>
        <v>・</v>
      </c>
      <c r="AC139" s="237" t="str">
        <f t="shared" si="28"/>
        <v>学年</v>
      </c>
      <c r="AD139" s="237" t="str">
        <f t="shared" si="39"/>
        <v>・</v>
      </c>
      <c r="AE139" s="237" t="str">
        <f t="shared" si="29"/>
        <v>プログラム掲載の有無</v>
      </c>
      <c r="AF139" s="237" t="str">
        <f t="shared" si="40"/>
        <v>が未記入です。</v>
      </c>
      <c r="AG139" s="237" t="str">
        <f t="shared" si="30"/>
        <v/>
      </c>
      <c r="AH139" s="237" t="str">
        <f t="shared" si="41"/>
        <v/>
      </c>
      <c r="AI139" s="237" t="str">
        <f t="shared" si="42"/>
        <v/>
      </c>
      <c r="AJ139" s="237" t="str">
        <f t="shared" si="43"/>
        <v/>
      </c>
      <c r="AK139" s="237" t="str">
        <f t="shared" si="31"/>
        <v/>
      </c>
    </row>
    <row r="140" spans="1:37" ht="25.5" hidden="1" customHeight="1">
      <c r="A140" s="183"/>
      <c r="B140" s="183"/>
      <c r="C140" s="228">
        <v>116</v>
      </c>
      <c r="D140" s="373"/>
      <c r="E140" s="371"/>
      <c r="F140" s="372"/>
      <c r="G140" s="373" t="s">
        <v>25</v>
      </c>
      <c r="H140" s="232" t="str">
        <f t="shared" si="23"/>
        <v/>
      </c>
      <c r="I140" s="232"/>
      <c r="J140" s="183"/>
      <c r="K140" s="183"/>
      <c r="L140" s="189"/>
      <c r="M140" s="189"/>
      <c r="N140" s="189"/>
      <c r="O140" s="189"/>
      <c r="P140" s="236" t="str">
        <f t="shared" si="32"/>
        <v/>
      </c>
      <c r="Q140" s="237" t="str">
        <f t="shared" si="33"/>
        <v/>
      </c>
      <c r="R140" s="237" t="str">
        <f t="shared" si="24"/>
        <v/>
      </c>
      <c r="S140" s="237" t="str">
        <f>IF(SUBSTITUTE(SUBSTITUTE($F140,"　","")," ","")="","",IFERROR(VLOOKUP($F140,$M$25:$M$45,1,FALSE),IFERROR(VLOOKUP(IF(AND(LEFT($F140,1)="小",NOT(SUM(COUNTIF($F140,{"*中*","*高*","*大*"})))),"小",IF(AND(LEFT($F140,1)="中",NOT(SUM(COUNTIF($F140,{"*小*","*高*","*大*"})))),"中",IF(AND(LEFT($F140,1)="高",NOT(SUM(COUNTIF($F140,{"*小*","*中*","*大*"})))),"高",IF(AND(LEFT($F140,1)="大",NOT(SUM(COUNTIF($F140,{"*小*","*中*","*高*"})))),"大","NG"))))&amp;MAX(TEXT(MID($F140,{1,2,3,4,5},{1;2;3;4;5;6;7;8;9;10;11;12;13;14;15}),"標準;;0;!0")*1),$M$25:$M$45,1,FALSE),"NG")))</f>
        <v/>
      </c>
      <c r="T140" s="237" t="str">
        <f t="shared" si="34"/>
        <v/>
      </c>
      <c r="U140" s="189">
        <f t="shared" si="35"/>
        <v>0</v>
      </c>
      <c r="V140" s="189">
        <f t="shared" si="44"/>
        <v>0</v>
      </c>
      <c r="W140" s="189">
        <f t="shared" si="36"/>
        <v>0</v>
      </c>
      <c r="X140" s="193" t="str">
        <f t="shared" si="25"/>
        <v/>
      </c>
      <c r="Y140" s="237" t="str">
        <f t="shared" si="26"/>
        <v>氏名</v>
      </c>
      <c r="Z140" s="237" t="str">
        <f t="shared" si="37"/>
        <v>・</v>
      </c>
      <c r="AA140" s="237" t="str">
        <f t="shared" si="27"/>
        <v>年齢</v>
      </c>
      <c r="AB140" s="237" t="str">
        <f t="shared" si="38"/>
        <v>・</v>
      </c>
      <c r="AC140" s="237" t="str">
        <f t="shared" si="28"/>
        <v>学年</v>
      </c>
      <c r="AD140" s="237" t="str">
        <f t="shared" si="39"/>
        <v>・</v>
      </c>
      <c r="AE140" s="237" t="str">
        <f t="shared" si="29"/>
        <v>プログラム掲載の有無</v>
      </c>
      <c r="AF140" s="237" t="str">
        <f t="shared" si="40"/>
        <v>が未記入です。</v>
      </c>
      <c r="AG140" s="237" t="str">
        <f t="shared" si="30"/>
        <v/>
      </c>
      <c r="AH140" s="237" t="str">
        <f t="shared" si="41"/>
        <v/>
      </c>
      <c r="AI140" s="237" t="str">
        <f t="shared" si="42"/>
        <v/>
      </c>
      <c r="AJ140" s="237" t="str">
        <f t="shared" si="43"/>
        <v/>
      </c>
      <c r="AK140" s="237" t="str">
        <f t="shared" si="31"/>
        <v/>
      </c>
    </row>
    <row r="141" spans="1:37" ht="25.5" hidden="1" customHeight="1">
      <c r="A141" s="183"/>
      <c r="B141" s="183"/>
      <c r="C141" s="228">
        <v>117</v>
      </c>
      <c r="D141" s="373"/>
      <c r="E141" s="371"/>
      <c r="F141" s="372"/>
      <c r="G141" s="373" t="s">
        <v>25</v>
      </c>
      <c r="H141" s="232" t="str">
        <f t="shared" si="23"/>
        <v/>
      </c>
      <c r="I141" s="232"/>
      <c r="J141" s="183"/>
      <c r="K141" s="183"/>
      <c r="L141" s="189"/>
      <c r="M141" s="189"/>
      <c r="N141" s="189"/>
      <c r="O141" s="189"/>
      <c r="P141" s="236" t="str">
        <f t="shared" si="32"/>
        <v/>
      </c>
      <c r="Q141" s="237" t="str">
        <f t="shared" si="33"/>
        <v/>
      </c>
      <c r="R141" s="237" t="str">
        <f t="shared" si="24"/>
        <v/>
      </c>
      <c r="S141" s="237" t="str">
        <f>IF(SUBSTITUTE(SUBSTITUTE($F141,"　","")," ","")="","",IFERROR(VLOOKUP($F141,$M$25:$M$45,1,FALSE),IFERROR(VLOOKUP(IF(AND(LEFT($F141,1)="小",NOT(SUM(COUNTIF($F141,{"*中*","*高*","*大*"})))),"小",IF(AND(LEFT($F141,1)="中",NOT(SUM(COUNTIF($F141,{"*小*","*高*","*大*"})))),"中",IF(AND(LEFT($F141,1)="高",NOT(SUM(COUNTIF($F141,{"*小*","*中*","*大*"})))),"高",IF(AND(LEFT($F141,1)="大",NOT(SUM(COUNTIF($F141,{"*小*","*中*","*高*"})))),"大","NG"))))&amp;MAX(TEXT(MID($F141,{1,2,3,4,5},{1;2;3;4;5;6;7;8;9;10;11;12;13;14;15}),"標準;;0;!0")*1),$M$25:$M$45,1,FALSE),"NG")))</f>
        <v/>
      </c>
      <c r="T141" s="237" t="str">
        <f t="shared" si="34"/>
        <v/>
      </c>
      <c r="U141" s="189">
        <f t="shared" si="35"/>
        <v>0</v>
      </c>
      <c r="V141" s="189">
        <f t="shared" si="44"/>
        <v>0</v>
      </c>
      <c r="W141" s="189">
        <f t="shared" si="36"/>
        <v>0</v>
      </c>
      <c r="X141" s="193" t="str">
        <f t="shared" si="25"/>
        <v/>
      </c>
      <c r="Y141" s="237" t="str">
        <f t="shared" si="26"/>
        <v>氏名</v>
      </c>
      <c r="Z141" s="237" t="str">
        <f t="shared" si="37"/>
        <v>・</v>
      </c>
      <c r="AA141" s="237" t="str">
        <f t="shared" si="27"/>
        <v>年齢</v>
      </c>
      <c r="AB141" s="237" t="str">
        <f t="shared" si="38"/>
        <v>・</v>
      </c>
      <c r="AC141" s="237" t="str">
        <f t="shared" si="28"/>
        <v>学年</v>
      </c>
      <c r="AD141" s="237" t="str">
        <f t="shared" si="39"/>
        <v>・</v>
      </c>
      <c r="AE141" s="237" t="str">
        <f t="shared" si="29"/>
        <v>プログラム掲載の有無</v>
      </c>
      <c r="AF141" s="237" t="str">
        <f t="shared" si="40"/>
        <v>が未記入です。</v>
      </c>
      <c r="AG141" s="237" t="str">
        <f t="shared" si="30"/>
        <v/>
      </c>
      <c r="AH141" s="237" t="str">
        <f t="shared" si="41"/>
        <v/>
      </c>
      <c r="AI141" s="237" t="str">
        <f t="shared" si="42"/>
        <v/>
      </c>
      <c r="AJ141" s="237" t="str">
        <f t="shared" si="43"/>
        <v/>
      </c>
      <c r="AK141" s="237" t="str">
        <f t="shared" si="31"/>
        <v/>
      </c>
    </row>
    <row r="142" spans="1:37" ht="25.5" hidden="1" customHeight="1">
      <c r="A142" s="183"/>
      <c r="B142" s="183"/>
      <c r="C142" s="228">
        <v>118</v>
      </c>
      <c r="D142" s="373"/>
      <c r="E142" s="371"/>
      <c r="F142" s="372"/>
      <c r="G142" s="373" t="s">
        <v>25</v>
      </c>
      <c r="H142" s="232" t="str">
        <f t="shared" si="23"/>
        <v/>
      </c>
      <c r="I142" s="232"/>
      <c r="J142" s="183"/>
      <c r="K142" s="183"/>
      <c r="L142" s="189"/>
      <c r="M142" s="189"/>
      <c r="N142" s="189"/>
      <c r="O142" s="189"/>
      <c r="P142" s="236" t="str">
        <f t="shared" si="32"/>
        <v/>
      </c>
      <c r="Q142" s="237" t="str">
        <f t="shared" si="33"/>
        <v/>
      </c>
      <c r="R142" s="237" t="str">
        <f t="shared" si="24"/>
        <v/>
      </c>
      <c r="S142" s="237" t="str">
        <f>IF(SUBSTITUTE(SUBSTITUTE($F142,"　","")," ","")="","",IFERROR(VLOOKUP($F142,$M$25:$M$45,1,FALSE),IFERROR(VLOOKUP(IF(AND(LEFT($F142,1)="小",NOT(SUM(COUNTIF($F142,{"*中*","*高*","*大*"})))),"小",IF(AND(LEFT($F142,1)="中",NOT(SUM(COUNTIF($F142,{"*小*","*高*","*大*"})))),"中",IF(AND(LEFT($F142,1)="高",NOT(SUM(COUNTIF($F142,{"*小*","*中*","*大*"})))),"高",IF(AND(LEFT($F142,1)="大",NOT(SUM(COUNTIF($F142,{"*小*","*中*","*高*"})))),"大","NG"))))&amp;MAX(TEXT(MID($F142,{1,2,3,4,5},{1;2;3;4;5;6;7;8;9;10;11;12;13;14;15}),"標準;;0;!0")*1),$M$25:$M$45,1,FALSE),"NG")))</f>
        <v/>
      </c>
      <c r="T142" s="237" t="str">
        <f t="shared" si="34"/>
        <v/>
      </c>
      <c r="U142" s="189">
        <f t="shared" si="35"/>
        <v>0</v>
      </c>
      <c r="V142" s="189">
        <f t="shared" si="44"/>
        <v>0</v>
      </c>
      <c r="W142" s="189">
        <f t="shared" si="36"/>
        <v>0</v>
      </c>
      <c r="X142" s="193" t="str">
        <f t="shared" si="25"/>
        <v/>
      </c>
      <c r="Y142" s="237" t="str">
        <f t="shared" si="26"/>
        <v>氏名</v>
      </c>
      <c r="Z142" s="237" t="str">
        <f t="shared" si="37"/>
        <v>・</v>
      </c>
      <c r="AA142" s="237" t="str">
        <f t="shared" si="27"/>
        <v>年齢</v>
      </c>
      <c r="AB142" s="237" t="str">
        <f t="shared" si="38"/>
        <v>・</v>
      </c>
      <c r="AC142" s="237" t="str">
        <f t="shared" si="28"/>
        <v>学年</v>
      </c>
      <c r="AD142" s="237" t="str">
        <f t="shared" si="39"/>
        <v>・</v>
      </c>
      <c r="AE142" s="237" t="str">
        <f t="shared" si="29"/>
        <v>プログラム掲載の有無</v>
      </c>
      <c r="AF142" s="237" t="str">
        <f t="shared" si="40"/>
        <v>が未記入です。</v>
      </c>
      <c r="AG142" s="237" t="str">
        <f t="shared" si="30"/>
        <v/>
      </c>
      <c r="AH142" s="237" t="str">
        <f t="shared" si="41"/>
        <v/>
      </c>
      <c r="AI142" s="237" t="str">
        <f t="shared" si="42"/>
        <v/>
      </c>
      <c r="AJ142" s="237" t="str">
        <f t="shared" si="43"/>
        <v/>
      </c>
      <c r="AK142" s="237" t="str">
        <f t="shared" si="31"/>
        <v/>
      </c>
    </row>
    <row r="143" spans="1:37" ht="25.5" hidden="1" customHeight="1">
      <c r="A143" s="183"/>
      <c r="B143" s="183"/>
      <c r="C143" s="228">
        <v>119</v>
      </c>
      <c r="D143" s="373"/>
      <c r="E143" s="371"/>
      <c r="F143" s="372"/>
      <c r="G143" s="373" t="s">
        <v>25</v>
      </c>
      <c r="H143" s="232" t="str">
        <f t="shared" si="23"/>
        <v/>
      </c>
      <c r="I143" s="232"/>
      <c r="J143" s="183"/>
      <c r="K143" s="183"/>
      <c r="L143" s="189"/>
      <c r="M143" s="189"/>
      <c r="N143" s="189"/>
      <c r="O143" s="189"/>
      <c r="P143" s="236" t="str">
        <f t="shared" si="32"/>
        <v/>
      </c>
      <c r="Q143" s="237" t="str">
        <f t="shared" si="33"/>
        <v/>
      </c>
      <c r="R143" s="237" t="str">
        <f t="shared" si="24"/>
        <v/>
      </c>
      <c r="S143" s="237" t="str">
        <f>IF(SUBSTITUTE(SUBSTITUTE($F143,"　","")," ","")="","",IFERROR(VLOOKUP($F143,$M$25:$M$45,1,FALSE),IFERROR(VLOOKUP(IF(AND(LEFT($F143,1)="小",NOT(SUM(COUNTIF($F143,{"*中*","*高*","*大*"})))),"小",IF(AND(LEFT($F143,1)="中",NOT(SUM(COUNTIF($F143,{"*小*","*高*","*大*"})))),"中",IF(AND(LEFT($F143,1)="高",NOT(SUM(COUNTIF($F143,{"*小*","*中*","*大*"})))),"高",IF(AND(LEFT($F143,1)="大",NOT(SUM(COUNTIF($F143,{"*小*","*中*","*高*"})))),"大","NG"))))&amp;MAX(TEXT(MID($F143,{1,2,3,4,5},{1;2;3;4;5;6;7;8;9;10;11;12;13;14;15}),"標準;;0;!0")*1),$M$25:$M$45,1,FALSE),"NG")))</f>
        <v/>
      </c>
      <c r="T143" s="237" t="str">
        <f t="shared" si="34"/>
        <v/>
      </c>
      <c r="U143" s="189">
        <f t="shared" si="35"/>
        <v>0</v>
      </c>
      <c r="V143" s="189">
        <f t="shared" si="44"/>
        <v>0</v>
      </c>
      <c r="W143" s="189">
        <f t="shared" si="36"/>
        <v>0</v>
      </c>
      <c r="X143" s="193" t="str">
        <f t="shared" si="25"/>
        <v/>
      </c>
      <c r="Y143" s="237" t="str">
        <f t="shared" si="26"/>
        <v>氏名</v>
      </c>
      <c r="Z143" s="237" t="str">
        <f t="shared" si="37"/>
        <v>・</v>
      </c>
      <c r="AA143" s="237" t="str">
        <f t="shared" si="27"/>
        <v>年齢</v>
      </c>
      <c r="AB143" s="237" t="str">
        <f t="shared" si="38"/>
        <v>・</v>
      </c>
      <c r="AC143" s="237" t="str">
        <f t="shared" si="28"/>
        <v>学年</v>
      </c>
      <c r="AD143" s="237" t="str">
        <f t="shared" si="39"/>
        <v>・</v>
      </c>
      <c r="AE143" s="237" t="str">
        <f t="shared" si="29"/>
        <v>プログラム掲載の有無</v>
      </c>
      <c r="AF143" s="237" t="str">
        <f t="shared" si="40"/>
        <v>が未記入です。</v>
      </c>
      <c r="AG143" s="237" t="str">
        <f t="shared" si="30"/>
        <v/>
      </c>
      <c r="AH143" s="237" t="str">
        <f t="shared" si="41"/>
        <v/>
      </c>
      <c r="AI143" s="237" t="str">
        <f t="shared" si="42"/>
        <v/>
      </c>
      <c r="AJ143" s="237" t="str">
        <f t="shared" si="43"/>
        <v/>
      </c>
      <c r="AK143" s="237" t="str">
        <f t="shared" si="31"/>
        <v/>
      </c>
    </row>
    <row r="144" spans="1:37" ht="25.5" hidden="1" customHeight="1">
      <c r="A144" s="183"/>
      <c r="B144" s="183"/>
      <c r="C144" s="228">
        <v>120</v>
      </c>
      <c r="D144" s="373"/>
      <c r="E144" s="371"/>
      <c r="F144" s="372"/>
      <c r="G144" s="373" t="s">
        <v>25</v>
      </c>
      <c r="H144" s="232" t="str">
        <f t="shared" si="23"/>
        <v/>
      </c>
      <c r="I144" s="232"/>
      <c r="J144" s="183"/>
      <c r="K144" s="183"/>
      <c r="L144" s="189"/>
      <c r="M144" s="189"/>
      <c r="N144" s="189"/>
      <c r="O144" s="189"/>
      <c r="P144" s="236" t="str">
        <f t="shared" si="32"/>
        <v/>
      </c>
      <c r="Q144" s="237" t="str">
        <f t="shared" si="33"/>
        <v/>
      </c>
      <c r="R144" s="237" t="str">
        <f t="shared" si="24"/>
        <v/>
      </c>
      <c r="S144" s="237" t="str">
        <f>IF(SUBSTITUTE(SUBSTITUTE($F144,"　","")," ","")="","",IFERROR(VLOOKUP($F144,$M$25:$M$45,1,FALSE),IFERROR(VLOOKUP(IF(AND(LEFT($F144,1)="小",NOT(SUM(COUNTIF($F144,{"*中*","*高*","*大*"})))),"小",IF(AND(LEFT($F144,1)="中",NOT(SUM(COUNTIF($F144,{"*小*","*高*","*大*"})))),"中",IF(AND(LEFT($F144,1)="高",NOT(SUM(COUNTIF($F144,{"*小*","*中*","*大*"})))),"高",IF(AND(LEFT($F144,1)="大",NOT(SUM(COUNTIF($F144,{"*小*","*中*","*高*"})))),"大","NG"))))&amp;MAX(TEXT(MID($F144,{1,2,3,4,5},{1;2;3;4;5;6;7;8;9;10;11;12;13;14;15}),"標準;;0;!0")*1),$M$25:$M$45,1,FALSE),"NG")))</f>
        <v/>
      </c>
      <c r="T144" s="237" t="str">
        <f t="shared" si="34"/>
        <v/>
      </c>
      <c r="U144" s="189">
        <f t="shared" si="35"/>
        <v>0</v>
      </c>
      <c r="V144" s="189">
        <f t="shared" si="44"/>
        <v>0</v>
      </c>
      <c r="W144" s="189">
        <f t="shared" si="36"/>
        <v>0</v>
      </c>
      <c r="X144" s="193" t="str">
        <f t="shared" si="25"/>
        <v/>
      </c>
      <c r="Y144" s="237" t="str">
        <f t="shared" si="26"/>
        <v>氏名</v>
      </c>
      <c r="Z144" s="237" t="str">
        <f t="shared" si="37"/>
        <v>・</v>
      </c>
      <c r="AA144" s="237" t="str">
        <f t="shared" si="27"/>
        <v>年齢</v>
      </c>
      <c r="AB144" s="237" t="str">
        <f t="shared" si="38"/>
        <v>・</v>
      </c>
      <c r="AC144" s="237" t="str">
        <f t="shared" si="28"/>
        <v>学年</v>
      </c>
      <c r="AD144" s="237" t="str">
        <f t="shared" si="39"/>
        <v>・</v>
      </c>
      <c r="AE144" s="237" t="str">
        <f t="shared" si="29"/>
        <v>プログラム掲載の有無</v>
      </c>
      <c r="AF144" s="237" t="str">
        <f t="shared" si="40"/>
        <v>が未記入です。</v>
      </c>
      <c r="AG144" s="237" t="str">
        <f t="shared" si="30"/>
        <v/>
      </c>
      <c r="AH144" s="237" t="str">
        <f t="shared" si="41"/>
        <v/>
      </c>
      <c r="AI144" s="237" t="str">
        <f t="shared" si="42"/>
        <v/>
      </c>
      <c r="AJ144" s="237" t="str">
        <f t="shared" si="43"/>
        <v/>
      </c>
      <c r="AK144" s="237" t="str">
        <f t="shared" si="31"/>
        <v/>
      </c>
    </row>
    <row r="145" spans="1:37" ht="25.5" hidden="1" customHeight="1">
      <c r="A145" s="183"/>
      <c r="B145" s="183"/>
      <c r="C145" s="228">
        <v>121</v>
      </c>
      <c r="D145" s="373"/>
      <c r="E145" s="371"/>
      <c r="F145" s="372"/>
      <c r="G145" s="373" t="s">
        <v>25</v>
      </c>
      <c r="H145" s="232" t="str">
        <f t="shared" si="23"/>
        <v/>
      </c>
      <c r="I145" s="232"/>
      <c r="J145" s="183"/>
      <c r="K145" s="183"/>
      <c r="L145" s="189"/>
      <c r="M145" s="189"/>
      <c r="N145" s="189"/>
      <c r="O145" s="189"/>
      <c r="P145" s="236" t="str">
        <f t="shared" si="32"/>
        <v/>
      </c>
      <c r="Q145" s="237" t="str">
        <f t="shared" si="33"/>
        <v/>
      </c>
      <c r="R145" s="237" t="str">
        <f t="shared" si="24"/>
        <v/>
      </c>
      <c r="S145" s="237" t="str">
        <f>IF(SUBSTITUTE(SUBSTITUTE($F145,"　","")," ","")="","",IFERROR(VLOOKUP($F145,$M$25:$M$45,1,FALSE),IFERROR(VLOOKUP(IF(AND(LEFT($F145,1)="小",NOT(SUM(COUNTIF($F145,{"*中*","*高*","*大*"})))),"小",IF(AND(LEFT($F145,1)="中",NOT(SUM(COUNTIF($F145,{"*小*","*高*","*大*"})))),"中",IF(AND(LEFT($F145,1)="高",NOT(SUM(COUNTIF($F145,{"*小*","*中*","*大*"})))),"高",IF(AND(LEFT($F145,1)="大",NOT(SUM(COUNTIF($F145,{"*小*","*中*","*高*"})))),"大","NG"))))&amp;MAX(TEXT(MID($F145,{1,2,3,4,5},{1;2;3;4;5;6;7;8;9;10;11;12;13;14;15}),"標準;;0;!0")*1),$M$25:$M$45,1,FALSE),"NG")))</f>
        <v/>
      </c>
      <c r="T145" s="237" t="str">
        <f t="shared" si="34"/>
        <v/>
      </c>
      <c r="U145" s="189">
        <f t="shared" si="35"/>
        <v>0</v>
      </c>
      <c r="V145" s="189">
        <f t="shared" si="44"/>
        <v>0</v>
      </c>
      <c r="W145" s="189">
        <f t="shared" si="36"/>
        <v>0</v>
      </c>
      <c r="X145" s="193" t="str">
        <f t="shared" si="25"/>
        <v/>
      </c>
      <c r="Y145" s="237" t="str">
        <f t="shared" si="26"/>
        <v>氏名</v>
      </c>
      <c r="Z145" s="237" t="str">
        <f t="shared" si="37"/>
        <v>・</v>
      </c>
      <c r="AA145" s="237" t="str">
        <f t="shared" si="27"/>
        <v>年齢</v>
      </c>
      <c r="AB145" s="237" t="str">
        <f t="shared" si="38"/>
        <v>・</v>
      </c>
      <c r="AC145" s="237" t="str">
        <f t="shared" si="28"/>
        <v>学年</v>
      </c>
      <c r="AD145" s="237" t="str">
        <f t="shared" si="39"/>
        <v>・</v>
      </c>
      <c r="AE145" s="237" t="str">
        <f t="shared" si="29"/>
        <v>プログラム掲載の有無</v>
      </c>
      <c r="AF145" s="237" t="str">
        <f t="shared" si="40"/>
        <v>が未記入です。</v>
      </c>
      <c r="AG145" s="237" t="str">
        <f t="shared" si="30"/>
        <v/>
      </c>
      <c r="AH145" s="237" t="str">
        <f t="shared" si="41"/>
        <v/>
      </c>
      <c r="AI145" s="237" t="str">
        <f t="shared" si="42"/>
        <v/>
      </c>
      <c r="AJ145" s="237" t="str">
        <f t="shared" si="43"/>
        <v/>
      </c>
      <c r="AK145" s="237" t="str">
        <f t="shared" si="31"/>
        <v/>
      </c>
    </row>
    <row r="146" spans="1:37" ht="25.5" hidden="1" customHeight="1">
      <c r="A146" s="183"/>
      <c r="B146" s="183"/>
      <c r="C146" s="228">
        <v>122</v>
      </c>
      <c r="D146" s="373"/>
      <c r="E146" s="371"/>
      <c r="F146" s="372"/>
      <c r="G146" s="373" t="s">
        <v>25</v>
      </c>
      <c r="H146" s="232" t="str">
        <f t="shared" si="23"/>
        <v/>
      </c>
      <c r="I146" s="232"/>
      <c r="J146" s="183"/>
      <c r="K146" s="183"/>
      <c r="L146" s="189"/>
      <c r="M146" s="189"/>
      <c r="N146" s="189"/>
      <c r="O146" s="189"/>
      <c r="P146" s="236" t="str">
        <f t="shared" si="32"/>
        <v/>
      </c>
      <c r="Q146" s="237" t="str">
        <f t="shared" si="33"/>
        <v/>
      </c>
      <c r="R146" s="237" t="str">
        <f t="shared" si="24"/>
        <v/>
      </c>
      <c r="S146" s="237" t="str">
        <f>IF(SUBSTITUTE(SUBSTITUTE($F146,"　","")," ","")="","",IFERROR(VLOOKUP($F146,$M$25:$M$45,1,FALSE),IFERROR(VLOOKUP(IF(AND(LEFT($F146,1)="小",NOT(SUM(COUNTIF($F146,{"*中*","*高*","*大*"})))),"小",IF(AND(LEFT($F146,1)="中",NOT(SUM(COUNTIF($F146,{"*小*","*高*","*大*"})))),"中",IF(AND(LEFT($F146,1)="高",NOT(SUM(COUNTIF($F146,{"*小*","*中*","*大*"})))),"高",IF(AND(LEFT($F146,1)="大",NOT(SUM(COUNTIF($F146,{"*小*","*中*","*高*"})))),"大","NG"))))&amp;MAX(TEXT(MID($F146,{1,2,3,4,5},{1;2;3;4;5;6;7;8;9;10;11;12;13;14;15}),"標準;;0;!0")*1),$M$25:$M$45,1,FALSE),"NG")))</f>
        <v/>
      </c>
      <c r="T146" s="237" t="str">
        <f t="shared" si="34"/>
        <v/>
      </c>
      <c r="U146" s="189">
        <f t="shared" si="35"/>
        <v>0</v>
      </c>
      <c r="V146" s="189">
        <f t="shared" si="44"/>
        <v>0</v>
      </c>
      <c r="W146" s="189">
        <f t="shared" si="36"/>
        <v>0</v>
      </c>
      <c r="X146" s="193" t="str">
        <f t="shared" si="25"/>
        <v/>
      </c>
      <c r="Y146" s="237" t="str">
        <f t="shared" si="26"/>
        <v>氏名</v>
      </c>
      <c r="Z146" s="237" t="str">
        <f t="shared" si="37"/>
        <v>・</v>
      </c>
      <c r="AA146" s="237" t="str">
        <f t="shared" si="27"/>
        <v>年齢</v>
      </c>
      <c r="AB146" s="237" t="str">
        <f t="shared" si="38"/>
        <v>・</v>
      </c>
      <c r="AC146" s="237" t="str">
        <f t="shared" si="28"/>
        <v>学年</v>
      </c>
      <c r="AD146" s="237" t="str">
        <f t="shared" si="39"/>
        <v>・</v>
      </c>
      <c r="AE146" s="237" t="str">
        <f t="shared" si="29"/>
        <v>プログラム掲載の有無</v>
      </c>
      <c r="AF146" s="237" t="str">
        <f t="shared" si="40"/>
        <v>が未記入です。</v>
      </c>
      <c r="AG146" s="237" t="str">
        <f t="shared" si="30"/>
        <v/>
      </c>
      <c r="AH146" s="237" t="str">
        <f t="shared" si="41"/>
        <v/>
      </c>
      <c r="AI146" s="237" t="str">
        <f t="shared" si="42"/>
        <v/>
      </c>
      <c r="AJ146" s="237" t="str">
        <f t="shared" si="43"/>
        <v/>
      </c>
      <c r="AK146" s="237" t="str">
        <f t="shared" si="31"/>
        <v/>
      </c>
    </row>
    <row r="147" spans="1:37" ht="25.5" hidden="1" customHeight="1">
      <c r="A147" s="183"/>
      <c r="B147" s="183"/>
      <c r="C147" s="228">
        <v>123</v>
      </c>
      <c r="D147" s="373"/>
      <c r="E147" s="371"/>
      <c r="F147" s="372"/>
      <c r="G147" s="373" t="s">
        <v>25</v>
      </c>
      <c r="H147" s="232" t="str">
        <f t="shared" si="23"/>
        <v/>
      </c>
      <c r="I147" s="232"/>
      <c r="J147" s="183"/>
      <c r="K147" s="183"/>
      <c r="L147" s="189"/>
      <c r="M147" s="189"/>
      <c r="N147" s="189"/>
      <c r="O147" s="189"/>
      <c r="P147" s="236" t="str">
        <f t="shared" si="32"/>
        <v/>
      </c>
      <c r="Q147" s="237" t="str">
        <f t="shared" si="33"/>
        <v/>
      </c>
      <c r="R147" s="237" t="str">
        <f t="shared" si="24"/>
        <v/>
      </c>
      <c r="S147" s="237" t="str">
        <f>IF(SUBSTITUTE(SUBSTITUTE($F147,"　","")," ","")="","",IFERROR(VLOOKUP($F147,$M$25:$M$45,1,FALSE),IFERROR(VLOOKUP(IF(AND(LEFT($F147,1)="小",NOT(SUM(COUNTIF($F147,{"*中*","*高*","*大*"})))),"小",IF(AND(LEFT($F147,1)="中",NOT(SUM(COUNTIF($F147,{"*小*","*高*","*大*"})))),"中",IF(AND(LEFT($F147,1)="高",NOT(SUM(COUNTIF($F147,{"*小*","*中*","*大*"})))),"高",IF(AND(LEFT($F147,1)="大",NOT(SUM(COUNTIF($F147,{"*小*","*中*","*高*"})))),"大","NG"))))&amp;MAX(TEXT(MID($F147,{1,2,3,4,5},{1;2;3;4;5;6;7;8;9;10;11;12;13;14;15}),"標準;;0;!0")*1),$M$25:$M$45,1,FALSE),"NG")))</f>
        <v/>
      </c>
      <c r="T147" s="237" t="str">
        <f t="shared" si="34"/>
        <v/>
      </c>
      <c r="U147" s="189">
        <f t="shared" si="35"/>
        <v>0</v>
      </c>
      <c r="V147" s="189">
        <f t="shared" si="44"/>
        <v>0</v>
      </c>
      <c r="W147" s="189">
        <f t="shared" si="36"/>
        <v>0</v>
      </c>
      <c r="X147" s="193" t="str">
        <f t="shared" si="25"/>
        <v/>
      </c>
      <c r="Y147" s="237" t="str">
        <f t="shared" si="26"/>
        <v>氏名</v>
      </c>
      <c r="Z147" s="237" t="str">
        <f t="shared" si="37"/>
        <v>・</v>
      </c>
      <c r="AA147" s="237" t="str">
        <f t="shared" si="27"/>
        <v>年齢</v>
      </c>
      <c r="AB147" s="237" t="str">
        <f t="shared" si="38"/>
        <v>・</v>
      </c>
      <c r="AC147" s="237" t="str">
        <f t="shared" si="28"/>
        <v>学年</v>
      </c>
      <c r="AD147" s="237" t="str">
        <f t="shared" si="39"/>
        <v>・</v>
      </c>
      <c r="AE147" s="237" t="str">
        <f t="shared" si="29"/>
        <v>プログラム掲載の有無</v>
      </c>
      <c r="AF147" s="237" t="str">
        <f t="shared" si="40"/>
        <v>が未記入です。</v>
      </c>
      <c r="AG147" s="237" t="str">
        <f t="shared" si="30"/>
        <v/>
      </c>
      <c r="AH147" s="237" t="str">
        <f t="shared" si="41"/>
        <v/>
      </c>
      <c r="AI147" s="237" t="str">
        <f t="shared" si="42"/>
        <v/>
      </c>
      <c r="AJ147" s="237" t="str">
        <f t="shared" si="43"/>
        <v/>
      </c>
      <c r="AK147" s="237" t="str">
        <f t="shared" si="31"/>
        <v/>
      </c>
    </row>
    <row r="148" spans="1:37" ht="25.5" hidden="1" customHeight="1">
      <c r="A148" s="183"/>
      <c r="B148" s="183"/>
      <c r="C148" s="228">
        <v>124</v>
      </c>
      <c r="D148" s="373"/>
      <c r="E148" s="371"/>
      <c r="F148" s="372"/>
      <c r="G148" s="373" t="s">
        <v>25</v>
      </c>
      <c r="H148" s="232" t="str">
        <f t="shared" si="23"/>
        <v/>
      </c>
      <c r="I148" s="232"/>
      <c r="J148" s="183"/>
      <c r="K148" s="183"/>
      <c r="L148" s="189"/>
      <c r="M148" s="189"/>
      <c r="N148" s="189"/>
      <c r="O148" s="189"/>
      <c r="P148" s="236" t="str">
        <f t="shared" si="32"/>
        <v/>
      </c>
      <c r="Q148" s="237" t="str">
        <f t="shared" si="33"/>
        <v/>
      </c>
      <c r="R148" s="237" t="str">
        <f t="shared" si="24"/>
        <v/>
      </c>
      <c r="S148" s="237" t="str">
        <f>IF(SUBSTITUTE(SUBSTITUTE($F148,"　","")," ","")="","",IFERROR(VLOOKUP($F148,$M$25:$M$45,1,FALSE),IFERROR(VLOOKUP(IF(AND(LEFT($F148,1)="小",NOT(SUM(COUNTIF($F148,{"*中*","*高*","*大*"})))),"小",IF(AND(LEFT($F148,1)="中",NOT(SUM(COUNTIF($F148,{"*小*","*高*","*大*"})))),"中",IF(AND(LEFT($F148,1)="高",NOT(SUM(COUNTIF($F148,{"*小*","*中*","*大*"})))),"高",IF(AND(LEFT($F148,1)="大",NOT(SUM(COUNTIF($F148,{"*小*","*中*","*高*"})))),"大","NG"))))&amp;MAX(TEXT(MID($F148,{1,2,3,4,5},{1;2;3;4;5;6;7;8;9;10;11;12;13;14;15}),"標準;;0;!0")*1),$M$25:$M$45,1,FALSE),"NG")))</f>
        <v/>
      </c>
      <c r="T148" s="237" t="str">
        <f t="shared" si="34"/>
        <v/>
      </c>
      <c r="U148" s="189">
        <f t="shared" si="35"/>
        <v>0</v>
      </c>
      <c r="V148" s="189">
        <f t="shared" si="44"/>
        <v>0</v>
      </c>
      <c r="W148" s="189">
        <f t="shared" si="36"/>
        <v>0</v>
      </c>
      <c r="X148" s="193" t="str">
        <f t="shared" si="25"/>
        <v/>
      </c>
      <c r="Y148" s="237" t="str">
        <f t="shared" si="26"/>
        <v>氏名</v>
      </c>
      <c r="Z148" s="237" t="str">
        <f t="shared" si="37"/>
        <v>・</v>
      </c>
      <c r="AA148" s="237" t="str">
        <f t="shared" si="27"/>
        <v>年齢</v>
      </c>
      <c r="AB148" s="237" t="str">
        <f t="shared" si="38"/>
        <v>・</v>
      </c>
      <c r="AC148" s="237" t="str">
        <f t="shared" si="28"/>
        <v>学年</v>
      </c>
      <c r="AD148" s="237" t="str">
        <f t="shared" si="39"/>
        <v>・</v>
      </c>
      <c r="AE148" s="237" t="str">
        <f t="shared" si="29"/>
        <v>プログラム掲載の有無</v>
      </c>
      <c r="AF148" s="237" t="str">
        <f t="shared" si="40"/>
        <v>が未記入です。</v>
      </c>
      <c r="AG148" s="237" t="str">
        <f t="shared" si="30"/>
        <v/>
      </c>
      <c r="AH148" s="237" t="str">
        <f t="shared" si="41"/>
        <v/>
      </c>
      <c r="AI148" s="237" t="str">
        <f t="shared" si="42"/>
        <v/>
      </c>
      <c r="AJ148" s="237" t="str">
        <f t="shared" si="43"/>
        <v/>
      </c>
      <c r="AK148" s="237" t="str">
        <f t="shared" si="31"/>
        <v/>
      </c>
    </row>
    <row r="149" spans="1:37" ht="25.5" hidden="1" customHeight="1">
      <c r="A149" s="183"/>
      <c r="B149" s="183"/>
      <c r="C149" s="228">
        <v>125</v>
      </c>
      <c r="D149" s="373"/>
      <c r="E149" s="371"/>
      <c r="F149" s="372"/>
      <c r="G149" s="373" t="s">
        <v>25</v>
      </c>
      <c r="H149" s="232" t="str">
        <f t="shared" si="23"/>
        <v/>
      </c>
      <c r="I149" s="232"/>
      <c r="J149" s="183"/>
      <c r="K149" s="183"/>
      <c r="L149" s="189"/>
      <c r="M149" s="189"/>
      <c r="N149" s="189"/>
      <c r="O149" s="189"/>
      <c r="P149" s="236" t="str">
        <f t="shared" si="32"/>
        <v/>
      </c>
      <c r="Q149" s="237" t="str">
        <f t="shared" si="33"/>
        <v/>
      </c>
      <c r="R149" s="237" t="str">
        <f t="shared" si="24"/>
        <v/>
      </c>
      <c r="S149" s="237" t="str">
        <f>IF(SUBSTITUTE(SUBSTITUTE($F149,"　","")," ","")="","",IFERROR(VLOOKUP($F149,$M$25:$M$45,1,FALSE),IFERROR(VLOOKUP(IF(AND(LEFT($F149,1)="小",NOT(SUM(COUNTIF($F149,{"*中*","*高*","*大*"})))),"小",IF(AND(LEFT($F149,1)="中",NOT(SUM(COUNTIF($F149,{"*小*","*高*","*大*"})))),"中",IF(AND(LEFT($F149,1)="高",NOT(SUM(COUNTIF($F149,{"*小*","*中*","*大*"})))),"高",IF(AND(LEFT($F149,1)="大",NOT(SUM(COUNTIF($F149,{"*小*","*中*","*高*"})))),"大","NG"))))&amp;MAX(TEXT(MID($F149,{1,2,3,4,5},{1;2;3;4;5;6;7;8;9;10;11;12;13;14;15}),"標準;;0;!0")*1),$M$25:$M$45,1,FALSE),"NG")))</f>
        <v/>
      </c>
      <c r="T149" s="237" t="str">
        <f t="shared" si="34"/>
        <v/>
      </c>
      <c r="U149" s="189">
        <f t="shared" si="35"/>
        <v>0</v>
      </c>
      <c r="V149" s="189">
        <f t="shared" si="44"/>
        <v>0</v>
      </c>
      <c r="W149" s="189">
        <f t="shared" si="36"/>
        <v>0</v>
      </c>
      <c r="X149" s="193" t="str">
        <f t="shared" si="25"/>
        <v/>
      </c>
      <c r="Y149" s="237" t="str">
        <f t="shared" si="26"/>
        <v>氏名</v>
      </c>
      <c r="Z149" s="237" t="str">
        <f t="shared" si="37"/>
        <v>・</v>
      </c>
      <c r="AA149" s="237" t="str">
        <f t="shared" si="27"/>
        <v>年齢</v>
      </c>
      <c r="AB149" s="237" t="str">
        <f t="shared" si="38"/>
        <v>・</v>
      </c>
      <c r="AC149" s="237" t="str">
        <f t="shared" si="28"/>
        <v>学年</v>
      </c>
      <c r="AD149" s="237" t="str">
        <f t="shared" si="39"/>
        <v>・</v>
      </c>
      <c r="AE149" s="237" t="str">
        <f t="shared" si="29"/>
        <v>プログラム掲載の有無</v>
      </c>
      <c r="AF149" s="237" t="str">
        <f t="shared" si="40"/>
        <v>が未記入です。</v>
      </c>
      <c r="AG149" s="237" t="str">
        <f t="shared" si="30"/>
        <v/>
      </c>
      <c r="AH149" s="237" t="str">
        <f t="shared" si="41"/>
        <v/>
      </c>
      <c r="AI149" s="237" t="str">
        <f t="shared" si="42"/>
        <v/>
      </c>
      <c r="AJ149" s="237" t="str">
        <f t="shared" si="43"/>
        <v/>
      </c>
      <c r="AK149" s="237" t="str">
        <f t="shared" si="31"/>
        <v/>
      </c>
    </row>
    <row r="150" spans="1:37" ht="25.5" hidden="1" customHeight="1">
      <c r="A150" s="183"/>
      <c r="B150" s="183"/>
      <c r="C150" s="228">
        <v>126</v>
      </c>
      <c r="D150" s="373"/>
      <c r="E150" s="371"/>
      <c r="F150" s="372"/>
      <c r="G150" s="373" t="s">
        <v>25</v>
      </c>
      <c r="H150" s="232" t="str">
        <f t="shared" si="23"/>
        <v/>
      </c>
      <c r="I150" s="232"/>
      <c r="J150" s="183"/>
      <c r="K150" s="183"/>
      <c r="L150" s="189"/>
      <c r="M150" s="189"/>
      <c r="N150" s="189"/>
      <c r="O150" s="189"/>
      <c r="P150" s="236" t="str">
        <f t="shared" si="32"/>
        <v/>
      </c>
      <c r="Q150" s="237" t="str">
        <f t="shared" si="33"/>
        <v/>
      </c>
      <c r="R150" s="237" t="str">
        <f t="shared" si="24"/>
        <v/>
      </c>
      <c r="S150" s="237" t="str">
        <f>IF(SUBSTITUTE(SUBSTITUTE($F150,"　","")," ","")="","",IFERROR(VLOOKUP($F150,$M$25:$M$45,1,FALSE),IFERROR(VLOOKUP(IF(AND(LEFT($F150,1)="小",NOT(SUM(COUNTIF($F150,{"*中*","*高*","*大*"})))),"小",IF(AND(LEFT($F150,1)="中",NOT(SUM(COUNTIF($F150,{"*小*","*高*","*大*"})))),"中",IF(AND(LEFT($F150,1)="高",NOT(SUM(COUNTIF($F150,{"*小*","*中*","*大*"})))),"高",IF(AND(LEFT($F150,1)="大",NOT(SUM(COUNTIF($F150,{"*小*","*中*","*高*"})))),"大","NG"))))&amp;MAX(TEXT(MID($F150,{1,2,3,4,5},{1;2;3;4;5;6;7;8;9;10;11;12;13;14;15}),"標準;;0;!0")*1),$M$25:$M$45,1,FALSE),"NG")))</f>
        <v/>
      </c>
      <c r="T150" s="237" t="str">
        <f t="shared" si="34"/>
        <v/>
      </c>
      <c r="U150" s="189">
        <f t="shared" si="35"/>
        <v>0</v>
      </c>
      <c r="V150" s="189">
        <f t="shared" si="44"/>
        <v>0</v>
      </c>
      <c r="W150" s="189">
        <f t="shared" si="36"/>
        <v>0</v>
      </c>
      <c r="X150" s="193" t="str">
        <f t="shared" si="25"/>
        <v/>
      </c>
      <c r="Y150" s="237" t="str">
        <f t="shared" si="26"/>
        <v>氏名</v>
      </c>
      <c r="Z150" s="237" t="str">
        <f t="shared" si="37"/>
        <v>・</v>
      </c>
      <c r="AA150" s="237" t="str">
        <f t="shared" si="27"/>
        <v>年齢</v>
      </c>
      <c r="AB150" s="237" t="str">
        <f t="shared" si="38"/>
        <v>・</v>
      </c>
      <c r="AC150" s="237" t="str">
        <f t="shared" si="28"/>
        <v>学年</v>
      </c>
      <c r="AD150" s="237" t="str">
        <f t="shared" si="39"/>
        <v>・</v>
      </c>
      <c r="AE150" s="237" t="str">
        <f t="shared" si="29"/>
        <v>プログラム掲載の有無</v>
      </c>
      <c r="AF150" s="237" t="str">
        <f t="shared" si="40"/>
        <v>が未記入です。</v>
      </c>
      <c r="AG150" s="237" t="str">
        <f t="shared" si="30"/>
        <v/>
      </c>
      <c r="AH150" s="237" t="str">
        <f t="shared" si="41"/>
        <v/>
      </c>
      <c r="AI150" s="237" t="str">
        <f t="shared" si="42"/>
        <v/>
      </c>
      <c r="AJ150" s="237" t="str">
        <f t="shared" si="43"/>
        <v/>
      </c>
      <c r="AK150" s="237" t="str">
        <f t="shared" si="31"/>
        <v/>
      </c>
    </row>
    <row r="151" spans="1:37" ht="25.5" hidden="1" customHeight="1">
      <c r="A151" s="183"/>
      <c r="B151" s="183"/>
      <c r="C151" s="228">
        <v>127</v>
      </c>
      <c r="D151" s="373"/>
      <c r="E151" s="371"/>
      <c r="F151" s="372"/>
      <c r="G151" s="373" t="s">
        <v>25</v>
      </c>
      <c r="H151" s="232" t="str">
        <f t="shared" si="23"/>
        <v/>
      </c>
      <c r="I151" s="232"/>
      <c r="J151" s="183"/>
      <c r="K151" s="183"/>
      <c r="L151" s="189"/>
      <c r="M151" s="189"/>
      <c r="N151" s="189"/>
      <c r="O151" s="189"/>
      <c r="P151" s="236" t="str">
        <f t="shared" si="32"/>
        <v/>
      </c>
      <c r="Q151" s="237" t="str">
        <f t="shared" si="33"/>
        <v/>
      </c>
      <c r="R151" s="237" t="str">
        <f t="shared" si="24"/>
        <v/>
      </c>
      <c r="S151" s="237" t="str">
        <f>IF(SUBSTITUTE(SUBSTITUTE($F151,"　","")," ","")="","",IFERROR(VLOOKUP($F151,$M$25:$M$45,1,FALSE),IFERROR(VLOOKUP(IF(AND(LEFT($F151,1)="小",NOT(SUM(COUNTIF($F151,{"*中*","*高*","*大*"})))),"小",IF(AND(LEFT($F151,1)="中",NOT(SUM(COUNTIF($F151,{"*小*","*高*","*大*"})))),"中",IF(AND(LEFT($F151,1)="高",NOT(SUM(COUNTIF($F151,{"*小*","*中*","*大*"})))),"高",IF(AND(LEFT($F151,1)="大",NOT(SUM(COUNTIF($F151,{"*小*","*中*","*高*"})))),"大","NG"))))&amp;MAX(TEXT(MID($F151,{1,2,3,4,5},{1;2;3;4;5;6;7;8;9;10;11;12;13;14;15}),"標準;;0;!0")*1),$M$25:$M$45,1,FALSE),"NG")))</f>
        <v/>
      </c>
      <c r="T151" s="237" t="str">
        <f t="shared" si="34"/>
        <v/>
      </c>
      <c r="U151" s="189">
        <f t="shared" si="35"/>
        <v>0</v>
      </c>
      <c r="V151" s="189">
        <f t="shared" si="44"/>
        <v>0</v>
      </c>
      <c r="W151" s="189">
        <f t="shared" si="36"/>
        <v>0</v>
      </c>
      <c r="X151" s="193" t="str">
        <f t="shared" si="25"/>
        <v/>
      </c>
      <c r="Y151" s="237" t="str">
        <f t="shared" si="26"/>
        <v>氏名</v>
      </c>
      <c r="Z151" s="237" t="str">
        <f t="shared" si="37"/>
        <v>・</v>
      </c>
      <c r="AA151" s="237" t="str">
        <f t="shared" si="27"/>
        <v>年齢</v>
      </c>
      <c r="AB151" s="237" t="str">
        <f t="shared" si="38"/>
        <v>・</v>
      </c>
      <c r="AC151" s="237" t="str">
        <f t="shared" si="28"/>
        <v>学年</v>
      </c>
      <c r="AD151" s="237" t="str">
        <f t="shared" si="39"/>
        <v>・</v>
      </c>
      <c r="AE151" s="237" t="str">
        <f t="shared" si="29"/>
        <v>プログラム掲載の有無</v>
      </c>
      <c r="AF151" s="237" t="str">
        <f t="shared" si="40"/>
        <v>が未記入です。</v>
      </c>
      <c r="AG151" s="237" t="str">
        <f t="shared" si="30"/>
        <v/>
      </c>
      <c r="AH151" s="237" t="str">
        <f t="shared" si="41"/>
        <v/>
      </c>
      <c r="AI151" s="237" t="str">
        <f t="shared" si="42"/>
        <v/>
      </c>
      <c r="AJ151" s="237" t="str">
        <f t="shared" si="43"/>
        <v/>
      </c>
      <c r="AK151" s="237" t="str">
        <f t="shared" si="31"/>
        <v/>
      </c>
    </row>
    <row r="152" spans="1:37" ht="25.5" hidden="1" customHeight="1">
      <c r="A152" s="183"/>
      <c r="B152" s="183"/>
      <c r="C152" s="228">
        <v>128</v>
      </c>
      <c r="D152" s="373"/>
      <c r="E152" s="371"/>
      <c r="F152" s="372"/>
      <c r="G152" s="373" t="s">
        <v>25</v>
      </c>
      <c r="H152" s="232" t="str">
        <f t="shared" si="23"/>
        <v/>
      </c>
      <c r="I152" s="232"/>
      <c r="J152" s="183"/>
      <c r="K152" s="183"/>
      <c r="L152" s="189"/>
      <c r="M152" s="189"/>
      <c r="N152" s="189"/>
      <c r="O152" s="189"/>
      <c r="P152" s="236" t="str">
        <f t="shared" si="32"/>
        <v/>
      </c>
      <c r="Q152" s="237" t="str">
        <f t="shared" si="33"/>
        <v/>
      </c>
      <c r="R152" s="237" t="str">
        <f t="shared" si="24"/>
        <v/>
      </c>
      <c r="S152" s="237" t="str">
        <f>IF(SUBSTITUTE(SUBSTITUTE($F152,"　","")," ","")="","",IFERROR(VLOOKUP($F152,$M$25:$M$45,1,FALSE),IFERROR(VLOOKUP(IF(AND(LEFT($F152,1)="小",NOT(SUM(COUNTIF($F152,{"*中*","*高*","*大*"})))),"小",IF(AND(LEFT($F152,1)="中",NOT(SUM(COUNTIF($F152,{"*小*","*高*","*大*"})))),"中",IF(AND(LEFT($F152,1)="高",NOT(SUM(COUNTIF($F152,{"*小*","*中*","*大*"})))),"高",IF(AND(LEFT($F152,1)="大",NOT(SUM(COUNTIF($F152,{"*小*","*中*","*高*"})))),"大","NG"))))&amp;MAX(TEXT(MID($F152,{1,2,3,4,5},{1;2;3;4;5;6;7;8;9;10;11;12;13;14;15}),"標準;;0;!0")*1),$M$25:$M$45,1,FALSE),"NG")))</f>
        <v/>
      </c>
      <c r="T152" s="237" t="str">
        <f t="shared" si="34"/>
        <v/>
      </c>
      <c r="U152" s="189">
        <f t="shared" si="35"/>
        <v>0</v>
      </c>
      <c r="V152" s="189">
        <f t="shared" si="44"/>
        <v>0</v>
      </c>
      <c r="W152" s="189">
        <f t="shared" si="36"/>
        <v>0</v>
      </c>
      <c r="X152" s="193" t="str">
        <f t="shared" si="25"/>
        <v/>
      </c>
      <c r="Y152" s="237" t="str">
        <f t="shared" si="26"/>
        <v>氏名</v>
      </c>
      <c r="Z152" s="237" t="str">
        <f t="shared" si="37"/>
        <v>・</v>
      </c>
      <c r="AA152" s="237" t="str">
        <f t="shared" si="27"/>
        <v>年齢</v>
      </c>
      <c r="AB152" s="237" t="str">
        <f t="shared" si="38"/>
        <v>・</v>
      </c>
      <c r="AC152" s="237" t="str">
        <f t="shared" si="28"/>
        <v>学年</v>
      </c>
      <c r="AD152" s="237" t="str">
        <f t="shared" si="39"/>
        <v>・</v>
      </c>
      <c r="AE152" s="237" t="str">
        <f t="shared" si="29"/>
        <v>プログラム掲載の有無</v>
      </c>
      <c r="AF152" s="237" t="str">
        <f t="shared" si="40"/>
        <v>が未記入です。</v>
      </c>
      <c r="AG152" s="237" t="str">
        <f t="shared" si="30"/>
        <v/>
      </c>
      <c r="AH152" s="237" t="str">
        <f t="shared" si="41"/>
        <v/>
      </c>
      <c r="AI152" s="237" t="str">
        <f t="shared" si="42"/>
        <v/>
      </c>
      <c r="AJ152" s="237" t="str">
        <f t="shared" si="43"/>
        <v/>
      </c>
      <c r="AK152" s="237" t="str">
        <f t="shared" si="31"/>
        <v/>
      </c>
    </row>
    <row r="153" spans="1:37" ht="25.5" hidden="1" customHeight="1">
      <c r="A153" s="183"/>
      <c r="B153" s="183"/>
      <c r="C153" s="228">
        <v>129</v>
      </c>
      <c r="D153" s="373"/>
      <c r="E153" s="371"/>
      <c r="F153" s="372"/>
      <c r="G153" s="373" t="s">
        <v>25</v>
      </c>
      <c r="H153" s="232" t="str">
        <f t="shared" ref="H153:H216" si="45">X153</f>
        <v/>
      </c>
      <c r="I153" s="232"/>
      <c r="J153" s="183"/>
      <c r="K153" s="183"/>
      <c r="L153" s="189"/>
      <c r="M153" s="189"/>
      <c r="N153" s="189"/>
      <c r="O153" s="189"/>
      <c r="P153" s="236" t="str">
        <f t="shared" si="32"/>
        <v/>
      </c>
      <c r="Q153" s="237" t="str">
        <f t="shared" si="33"/>
        <v/>
      </c>
      <c r="R153" s="237" t="str">
        <f t="shared" ref="R153:R216" si="46">IF(SUBSTITUTE(SUBSTITUTE(E153,"　","")," ","")="","",IF(ISNUMBER(E153),1,2))</f>
        <v/>
      </c>
      <c r="S153" s="237" t="str">
        <f>IF(SUBSTITUTE(SUBSTITUTE($F153,"　","")," ","")="","",IFERROR(VLOOKUP($F153,$M$25:$M$45,1,FALSE),IFERROR(VLOOKUP(IF(AND(LEFT($F153,1)="小",NOT(SUM(COUNTIF($F153,{"*中*","*高*","*大*"})))),"小",IF(AND(LEFT($F153,1)="中",NOT(SUM(COUNTIF($F153,{"*小*","*高*","*大*"})))),"中",IF(AND(LEFT($F153,1)="高",NOT(SUM(COUNTIF($F153,{"*小*","*中*","*大*"})))),"高",IF(AND(LEFT($F153,1)="大",NOT(SUM(COUNTIF($F153,{"*小*","*中*","*高*"})))),"大","NG"))))&amp;MAX(TEXT(MID($F153,{1,2,3,4,5},{1;2;3;4;5;6;7;8;9;10;11;12;13;14;15}),"標準;;0;!0")*1),$M$25:$M$45,1,FALSE),"NG")))</f>
        <v/>
      </c>
      <c r="T153" s="237" t="str">
        <f t="shared" si="34"/>
        <v/>
      </c>
      <c r="U153" s="189">
        <f t="shared" si="35"/>
        <v>0</v>
      </c>
      <c r="V153" s="189">
        <f t="shared" si="44"/>
        <v>0</v>
      </c>
      <c r="W153" s="189">
        <f t="shared" si="36"/>
        <v>0</v>
      </c>
      <c r="X153" s="193" t="str">
        <f t="shared" ref="X153:X216" si="47">IF(V153=1,$V$23,IF(OR(R153=2,S153="NG"),CONCATENATE(AG153,AH153,AI153,AJ153,AK153),IF(U153=0,"",CONCATENATE(Y153,Z153,AA153,AB153,AC153,AD153,AE153,AF153))))</f>
        <v/>
      </c>
      <c r="Y153" s="237" t="str">
        <f t="shared" ref="Y153:Y216" si="48">IF(Q153="",$D$24,"")</f>
        <v>氏名</v>
      </c>
      <c r="Z153" s="237" t="str">
        <f t="shared" si="37"/>
        <v>・</v>
      </c>
      <c r="AA153" s="237" t="str">
        <f t="shared" ref="AA153:AA216" si="49">IF(R153="",$E$24,"")</f>
        <v>年齢</v>
      </c>
      <c r="AB153" s="237" t="str">
        <f t="shared" si="38"/>
        <v>・</v>
      </c>
      <c r="AC153" s="237" t="str">
        <f t="shared" ref="AC153:AC216" si="50">IF(S153="",$F$24,"")</f>
        <v>学年</v>
      </c>
      <c r="AD153" s="237" t="str">
        <f t="shared" si="39"/>
        <v>・</v>
      </c>
      <c r="AE153" s="237" t="str">
        <f t="shared" ref="AE153:AE216" si="51">IF(AND($N$1=1,OR($G$3=$O$3,$G$3=$P$3),OR(G153="",G153=$O$22)),"プログラム掲載の有無","")</f>
        <v>プログラム掲載の有無</v>
      </c>
      <c r="AF153" s="237" t="str">
        <f t="shared" si="40"/>
        <v>が未記入です。</v>
      </c>
      <c r="AG153" s="237" t="str">
        <f t="shared" ref="AG153:AG216" si="52">IF(R153=2,$E$24,"")</f>
        <v/>
      </c>
      <c r="AH153" s="237" t="str">
        <f t="shared" si="41"/>
        <v/>
      </c>
      <c r="AI153" s="237" t="str">
        <f t="shared" si="42"/>
        <v/>
      </c>
      <c r="AJ153" s="237" t="str">
        <f t="shared" si="43"/>
        <v/>
      </c>
      <c r="AK153" s="237" t="str">
        <f t="shared" ref="AK153:AK216" si="53">IF(AND(AG153&lt;&gt;"",AI153=""),$AK$23,IF(AND(AG153="",AI153&lt;&gt;""),$AK$24,""))</f>
        <v/>
      </c>
    </row>
    <row r="154" spans="1:37" ht="25.5" hidden="1" customHeight="1">
      <c r="A154" s="183"/>
      <c r="B154" s="183"/>
      <c r="C154" s="228">
        <v>130</v>
      </c>
      <c r="D154" s="373"/>
      <c r="E154" s="371"/>
      <c r="F154" s="372"/>
      <c r="G154" s="373" t="s">
        <v>25</v>
      </c>
      <c r="H154" s="232" t="str">
        <f t="shared" si="45"/>
        <v/>
      </c>
      <c r="I154" s="232"/>
      <c r="J154" s="183"/>
      <c r="K154" s="183"/>
      <c r="L154" s="189"/>
      <c r="M154" s="189"/>
      <c r="N154" s="189"/>
      <c r="O154" s="189"/>
      <c r="P154" s="236" t="str">
        <f t="shared" ref="P154:P217" si="54">TRIM(SUBSTITUTE(D154," ","　"))</f>
        <v/>
      </c>
      <c r="Q154" s="237" t="str">
        <f t="shared" ref="Q154:Q217" si="55">IF(P154="","",1)</f>
        <v/>
      </c>
      <c r="R154" s="237" t="str">
        <f t="shared" si="46"/>
        <v/>
      </c>
      <c r="S154" s="237" t="str">
        <f>IF(SUBSTITUTE(SUBSTITUTE($F154,"　","")," ","")="","",IFERROR(VLOOKUP($F154,$M$25:$M$45,1,FALSE),IFERROR(VLOOKUP(IF(AND(LEFT($F154,1)="小",NOT(SUM(COUNTIF($F154,{"*中*","*高*","*大*"})))),"小",IF(AND(LEFT($F154,1)="中",NOT(SUM(COUNTIF($F154,{"*小*","*高*","*大*"})))),"中",IF(AND(LEFT($F154,1)="高",NOT(SUM(COUNTIF($F154,{"*小*","*中*","*大*"})))),"高",IF(AND(LEFT($F154,1)="大",NOT(SUM(COUNTIF($F154,{"*小*","*中*","*高*"})))),"大","NG"))))&amp;MAX(TEXT(MID($F154,{1,2,3,4,5},{1;2;3;4;5;6;7;8;9;10;11;12;13;14;15}),"標準;;0;!0")*1),$M$25:$M$45,1,FALSE),"NG")))</f>
        <v/>
      </c>
      <c r="T154" s="237" t="str">
        <f t="shared" ref="T154:T217" si="56">IF(OR($N$1=0,U154=0),"",IF(OR($N$4=3,$N$4=0,$N$4=""),IF(G154=$M$22,1,IF(G154=$N$22,2,0)),$N$4))</f>
        <v/>
      </c>
      <c r="U154" s="189">
        <f t="shared" ref="U154:U217" si="57">IF(AND(COUNTBLANK(Q154:S154)=3,OR($N$4=1,$N$4=2,$N$4="",AND(OR($N$4=3,$N$4=0),G154=$O$22))),0,1)</f>
        <v>0</v>
      </c>
      <c r="V154" s="189">
        <f t="shared" si="44"/>
        <v>0</v>
      </c>
      <c r="W154" s="189">
        <f t="shared" ref="W154:W217" si="58">IF(AND(U154=1,OR(Q154&lt;&gt;1,R154&lt;&gt;1,S154="",S154="NG",T154=0)),1,0)</f>
        <v>0</v>
      </c>
      <c r="X154" s="193" t="str">
        <f t="shared" si="47"/>
        <v/>
      </c>
      <c r="Y154" s="237" t="str">
        <f t="shared" si="48"/>
        <v>氏名</v>
      </c>
      <c r="Z154" s="237" t="str">
        <f t="shared" ref="Z154:Z217" si="59">IF(OR(Y154="",AND(AA154="",AC154="",AE154="")),"","・")</f>
        <v>・</v>
      </c>
      <c r="AA154" s="237" t="str">
        <f t="shared" si="49"/>
        <v>年齢</v>
      </c>
      <c r="AB154" s="237" t="str">
        <f t="shared" ref="AB154:AB217" si="60">IF(OR(AA154="",AND(AC154="",AE154="")),"","・")</f>
        <v>・</v>
      </c>
      <c r="AC154" s="237" t="str">
        <f t="shared" si="50"/>
        <v>学年</v>
      </c>
      <c r="AD154" s="237" t="str">
        <f t="shared" ref="AD154:AD217" si="61">IF(OR(AC154="",AE154=""),"","・")</f>
        <v>・</v>
      </c>
      <c r="AE154" s="237" t="str">
        <f t="shared" si="51"/>
        <v>プログラム掲載の有無</v>
      </c>
      <c r="AF154" s="237" t="str">
        <f t="shared" ref="AF154:AF217" si="62">IF(COUNTBLANK(Y154:AE154)=7,"","が未記入です。")</f>
        <v>が未記入です。</v>
      </c>
      <c r="AG154" s="237" t="str">
        <f t="shared" si="52"/>
        <v/>
      </c>
      <c r="AH154" s="237" t="str">
        <f t="shared" ref="AH154:AH217" si="63">IF(OR(AG154="",AI154=""),"","・")</f>
        <v/>
      </c>
      <c r="AI154" s="237" t="str">
        <f t="shared" ref="AI154:AI217" si="64">IF(S154="NG",$F$24,"")</f>
        <v/>
      </c>
      <c r="AJ154" s="237" t="str">
        <f t="shared" ref="AJ154:AJ217" si="65">IF(COUNTBLANK(AG154:AI154)=3,"","が判別できません。")</f>
        <v/>
      </c>
      <c r="AK154" s="237" t="str">
        <f t="shared" si="53"/>
        <v/>
      </c>
    </row>
    <row r="155" spans="1:37" ht="25.5" hidden="1" customHeight="1">
      <c r="A155" s="183"/>
      <c r="B155" s="183"/>
      <c r="C155" s="228">
        <v>131</v>
      </c>
      <c r="D155" s="373"/>
      <c r="E155" s="371"/>
      <c r="F155" s="372"/>
      <c r="G155" s="373" t="s">
        <v>25</v>
      </c>
      <c r="H155" s="232" t="str">
        <f t="shared" si="45"/>
        <v/>
      </c>
      <c r="I155" s="232"/>
      <c r="J155" s="183"/>
      <c r="K155" s="183"/>
      <c r="L155" s="189"/>
      <c r="M155" s="189"/>
      <c r="N155" s="189"/>
      <c r="O155" s="189"/>
      <c r="P155" s="236" t="str">
        <f t="shared" si="54"/>
        <v/>
      </c>
      <c r="Q155" s="237" t="str">
        <f t="shared" si="55"/>
        <v/>
      </c>
      <c r="R155" s="237" t="str">
        <f t="shared" si="46"/>
        <v/>
      </c>
      <c r="S155" s="237" t="str">
        <f>IF(SUBSTITUTE(SUBSTITUTE($F155,"　","")," ","")="","",IFERROR(VLOOKUP($F155,$M$25:$M$45,1,FALSE),IFERROR(VLOOKUP(IF(AND(LEFT($F155,1)="小",NOT(SUM(COUNTIF($F155,{"*中*","*高*","*大*"})))),"小",IF(AND(LEFT($F155,1)="中",NOT(SUM(COUNTIF($F155,{"*小*","*高*","*大*"})))),"中",IF(AND(LEFT($F155,1)="高",NOT(SUM(COUNTIF($F155,{"*小*","*中*","*大*"})))),"高",IF(AND(LEFT($F155,1)="大",NOT(SUM(COUNTIF($F155,{"*小*","*中*","*高*"})))),"大","NG"))))&amp;MAX(TEXT(MID($F155,{1,2,3,4,5},{1;2;3;4;5;6;7;8;9;10;11;12;13;14;15}),"標準;;0;!0")*1),$M$25:$M$45,1,FALSE),"NG")))</f>
        <v/>
      </c>
      <c r="T155" s="237" t="str">
        <f t="shared" si="56"/>
        <v/>
      </c>
      <c r="U155" s="189">
        <f t="shared" si="57"/>
        <v>0</v>
      </c>
      <c r="V155" s="189">
        <f t="shared" ref="V155:V218" si="66">IF(AND(U155=1,U154=0),1,0)</f>
        <v>0</v>
      </c>
      <c r="W155" s="189">
        <f t="shared" si="58"/>
        <v>0</v>
      </c>
      <c r="X155" s="193" t="str">
        <f t="shared" si="47"/>
        <v/>
      </c>
      <c r="Y155" s="237" t="str">
        <f t="shared" si="48"/>
        <v>氏名</v>
      </c>
      <c r="Z155" s="237" t="str">
        <f t="shared" si="59"/>
        <v>・</v>
      </c>
      <c r="AA155" s="237" t="str">
        <f t="shared" si="49"/>
        <v>年齢</v>
      </c>
      <c r="AB155" s="237" t="str">
        <f t="shared" si="60"/>
        <v>・</v>
      </c>
      <c r="AC155" s="237" t="str">
        <f t="shared" si="50"/>
        <v>学年</v>
      </c>
      <c r="AD155" s="237" t="str">
        <f t="shared" si="61"/>
        <v>・</v>
      </c>
      <c r="AE155" s="237" t="str">
        <f t="shared" si="51"/>
        <v>プログラム掲載の有無</v>
      </c>
      <c r="AF155" s="237" t="str">
        <f t="shared" si="62"/>
        <v>が未記入です。</v>
      </c>
      <c r="AG155" s="237" t="str">
        <f t="shared" si="52"/>
        <v/>
      </c>
      <c r="AH155" s="237" t="str">
        <f t="shared" si="63"/>
        <v/>
      </c>
      <c r="AI155" s="237" t="str">
        <f t="shared" si="64"/>
        <v/>
      </c>
      <c r="AJ155" s="237" t="str">
        <f t="shared" si="65"/>
        <v/>
      </c>
      <c r="AK155" s="237" t="str">
        <f t="shared" si="53"/>
        <v/>
      </c>
    </row>
    <row r="156" spans="1:37" ht="25.5" hidden="1" customHeight="1">
      <c r="A156" s="183"/>
      <c r="B156" s="183"/>
      <c r="C156" s="228">
        <v>132</v>
      </c>
      <c r="D156" s="373"/>
      <c r="E156" s="371"/>
      <c r="F156" s="372"/>
      <c r="G156" s="373" t="s">
        <v>25</v>
      </c>
      <c r="H156" s="232" t="str">
        <f t="shared" si="45"/>
        <v/>
      </c>
      <c r="I156" s="232"/>
      <c r="J156" s="183"/>
      <c r="K156" s="183"/>
      <c r="L156" s="189"/>
      <c r="M156" s="189"/>
      <c r="N156" s="189"/>
      <c r="O156" s="189"/>
      <c r="P156" s="236" t="str">
        <f t="shared" si="54"/>
        <v/>
      </c>
      <c r="Q156" s="237" t="str">
        <f t="shared" si="55"/>
        <v/>
      </c>
      <c r="R156" s="237" t="str">
        <f t="shared" si="46"/>
        <v/>
      </c>
      <c r="S156" s="237" t="str">
        <f>IF(SUBSTITUTE(SUBSTITUTE($F156,"　","")," ","")="","",IFERROR(VLOOKUP($F156,$M$25:$M$45,1,FALSE),IFERROR(VLOOKUP(IF(AND(LEFT($F156,1)="小",NOT(SUM(COUNTIF($F156,{"*中*","*高*","*大*"})))),"小",IF(AND(LEFT($F156,1)="中",NOT(SUM(COUNTIF($F156,{"*小*","*高*","*大*"})))),"中",IF(AND(LEFT($F156,1)="高",NOT(SUM(COUNTIF($F156,{"*小*","*中*","*大*"})))),"高",IF(AND(LEFT($F156,1)="大",NOT(SUM(COUNTIF($F156,{"*小*","*中*","*高*"})))),"大","NG"))))&amp;MAX(TEXT(MID($F156,{1,2,3,4,5},{1;2;3;4;5;6;7;8;9;10;11;12;13;14;15}),"標準;;0;!0")*1),$M$25:$M$45,1,FALSE),"NG")))</f>
        <v/>
      </c>
      <c r="T156" s="237" t="str">
        <f t="shared" si="56"/>
        <v/>
      </c>
      <c r="U156" s="189">
        <f t="shared" si="57"/>
        <v>0</v>
      </c>
      <c r="V156" s="189">
        <f t="shared" si="66"/>
        <v>0</v>
      </c>
      <c r="W156" s="189">
        <f t="shared" si="58"/>
        <v>0</v>
      </c>
      <c r="X156" s="193" t="str">
        <f t="shared" si="47"/>
        <v/>
      </c>
      <c r="Y156" s="237" t="str">
        <f t="shared" si="48"/>
        <v>氏名</v>
      </c>
      <c r="Z156" s="237" t="str">
        <f t="shared" si="59"/>
        <v>・</v>
      </c>
      <c r="AA156" s="237" t="str">
        <f t="shared" si="49"/>
        <v>年齢</v>
      </c>
      <c r="AB156" s="237" t="str">
        <f t="shared" si="60"/>
        <v>・</v>
      </c>
      <c r="AC156" s="237" t="str">
        <f t="shared" si="50"/>
        <v>学年</v>
      </c>
      <c r="AD156" s="237" t="str">
        <f t="shared" si="61"/>
        <v>・</v>
      </c>
      <c r="AE156" s="237" t="str">
        <f t="shared" si="51"/>
        <v>プログラム掲載の有無</v>
      </c>
      <c r="AF156" s="237" t="str">
        <f t="shared" si="62"/>
        <v>が未記入です。</v>
      </c>
      <c r="AG156" s="237" t="str">
        <f t="shared" si="52"/>
        <v/>
      </c>
      <c r="AH156" s="237" t="str">
        <f t="shared" si="63"/>
        <v/>
      </c>
      <c r="AI156" s="237" t="str">
        <f t="shared" si="64"/>
        <v/>
      </c>
      <c r="AJ156" s="237" t="str">
        <f t="shared" si="65"/>
        <v/>
      </c>
      <c r="AK156" s="237" t="str">
        <f t="shared" si="53"/>
        <v/>
      </c>
    </row>
    <row r="157" spans="1:37" ht="25.5" hidden="1" customHeight="1">
      <c r="A157" s="183"/>
      <c r="B157" s="183"/>
      <c r="C157" s="228">
        <v>133</v>
      </c>
      <c r="D157" s="373"/>
      <c r="E157" s="371"/>
      <c r="F157" s="372"/>
      <c r="G157" s="373" t="s">
        <v>25</v>
      </c>
      <c r="H157" s="232" t="str">
        <f t="shared" si="45"/>
        <v/>
      </c>
      <c r="I157" s="232"/>
      <c r="J157" s="183"/>
      <c r="K157" s="183"/>
      <c r="L157" s="189"/>
      <c r="M157" s="189"/>
      <c r="N157" s="189"/>
      <c r="O157" s="189"/>
      <c r="P157" s="236" t="str">
        <f t="shared" si="54"/>
        <v/>
      </c>
      <c r="Q157" s="237" t="str">
        <f t="shared" si="55"/>
        <v/>
      </c>
      <c r="R157" s="237" t="str">
        <f t="shared" si="46"/>
        <v/>
      </c>
      <c r="S157" s="237" t="str">
        <f>IF(SUBSTITUTE(SUBSTITUTE($F157,"　","")," ","")="","",IFERROR(VLOOKUP($F157,$M$25:$M$45,1,FALSE),IFERROR(VLOOKUP(IF(AND(LEFT($F157,1)="小",NOT(SUM(COUNTIF($F157,{"*中*","*高*","*大*"})))),"小",IF(AND(LEFT($F157,1)="中",NOT(SUM(COUNTIF($F157,{"*小*","*高*","*大*"})))),"中",IF(AND(LEFT($F157,1)="高",NOT(SUM(COUNTIF($F157,{"*小*","*中*","*大*"})))),"高",IF(AND(LEFT($F157,1)="大",NOT(SUM(COUNTIF($F157,{"*小*","*中*","*高*"})))),"大","NG"))))&amp;MAX(TEXT(MID($F157,{1,2,3,4,5},{1;2;3;4;5;6;7;8;9;10;11;12;13;14;15}),"標準;;0;!0")*1),$M$25:$M$45,1,FALSE),"NG")))</f>
        <v/>
      </c>
      <c r="T157" s="237" t="str">
        <f t="shared" si="56"/>
        <v/>
      </c>
      <c r="U157" s="189">
        <f t="shared" si="57"/>
        <v>0</v>
      </c>
      <c r="V157" s="189">
        <f t="shared" si="66"/>
        <v>0</v>
      </c>
      <c r="W157" s="189">
        <f t="shared" si="58"/>
        <v>0</v>
      </c>
      <c r="X157" s="193" t="str">
        <f t="shared" si="47"/>
        <v/>
      </c>
      <c r="Y157" s="237" t="str">
        <f t="shared" si="48"/>
        <v>氏名</v>
      </c>
      <c r="Z157" s="237" t="str">
        <f t="shared" si="59"/>
        <v>・</v>
      </c>
      <c r="AA157" s="237" t="str">
        <f t="shared" si="49"/>
        <v>年齢</v>
      </c>
      <c r="AB157" s="237" t="str">
        <f t="shared" si="60"/>
        <v>・</v>
      </c>
      <c r="AC157" s="237" t="str">
        <f t="shared" si="50"/>
        <v>学年</v>
      </c>
      <c r="AD157" s="237" t="str">
        <f t="shared" si="61"/>
        <v>・</v>
      </c>
      <c r="AE157" s="237" t="str">
        <f t="shared" si="51"/>
        <v>プログラム掲載の有無</v>
      </c>
      <c r="AF157" s="237" t="str">
        <f t="shared" si="62"/>
        <v>が未記入です。</v>
      </c>
      <c r="AG157" s="237" t="str">
        <f t="shared" si="52"/>
        <v/>
      </c>
      <c r="AH157" s="237" t="str">
        <f t="shared" si="63"/>
        <v/>
      </c>
      <c r="AI157" s="237" t="str">
        <f t="shared" si="64"/>
        <v/>
      </c>
      <c r="AJ157" s="237" t="str">
        <f t="shared" si="65"/>
        <v/>
      </c>
      <c r="AK157" s="237" t="str">
        <f t="shared" si="53"/>
        <v/>
      </c>
    </row>
    <row r="158" spans="1:37" ht="25.5" hidden="1" customHeight="1">
      <c r="A158" s="183"/>
      <c r="B158" s="183"/>
      <c r="C158" s="228">
        <v>134</v>
      </c>
      <c r="D158" s="373"/>
      <c r="E158" s="371"/>
      <c r="F158" s="372"/>
      <c r="G158" s="373" t="s">
        <v>25</v>
      </c>
      <c r="H158" s="232" t="str">
        <f t="shared" si="45"/>
        <v/>
      </c>
      <c r="I158" s="232"/>
      <c r="J158" s="183"/>
      <c r="K158" s="183"/>
      <c r="L158" s="189"/>
      <c r="M158" s="189"/>
      <c r="N158" s="189"/>
      <c r="O158" s="189"/>
      <c r="P158" s="236" t="str">
        <f t="shared" si="54"/>
        <v/>
      </c>
      <c r="Q158" s="237" t="str">
        <f t="shared" si="55"/>
        <v/>
      </c>
      <c r="R158" s="237" t="str">
        <f t="shared" si="46"/>
        <v/>
      </c>
      <c r="S158" s="237" t="str">
        <f>IF(SUBSTITUTE(SUBSTITUTE($F158,"　","")," ","")="","",IFERROR(VLOOKUP($F158,$M$25:$M$45,1,FALSE),IFERROR(VLOOKUP(IF(AND(LEFT($F158,1)="小",NOT(SUM(COUNTIF($F158,{"*中*","*高*","*大*"})))),"小",IF(AND(LEFT($F158,1)="中",NOT(SUM(COUNTIF($F158,{"*小*","*高*","*大*"})))),"中",IF(AND(LEFT($F158,1)="高",NOT(SUM(COUNTIF($F158,{"*小*","*中*","*大*"})))),"高",IF(AND(LEFT($F158,1)="大",NOT(SUM(COUNTIF($F158,{"*小*","*中*","*高*"})))),"大","NG"))))&amp;MAX(TEXT(MID($F158,{1,2,3,4,5},{1;2;3;4;5;6;7;8;9;10;11;12;13;14;15}),"標準;;0;!0")*1),$M$25:$M$45,1,FALSE),"NG")))</f>
        <v/>
      </c>
      <c r="T158" s="237" t="str">
        <f t="shared" si="56"/>
        <v/>
      </c>
      <c r="U158" s="189">
        <f t="shared" si="57"/>
        <v>0</v>
      </c>
      <c r="V158" s="189">
        <f t="shared" si="66"/>
        <v>0</v>
      </c>
      <c r="W158" s="189">
        <f t="shared" si="58"/>
        <v>0</v>
      </c>
      <c r="X158" s="193" t="str">
        <f t="shared" si="47"/>
        <v/>
      </c>
      <c r="Y158" s="237" t="str">
        <f t="shared" si="48"/>
        <v>氏名</v>
      </c>
      <c r="Z158" s="237" t="str">
        <f t="shared" si="59"/>
        <v>・</v>
      </c>
      <c r="AA158" s="237" t="str">
        <f t="shared" si="49"/>
        <v>年齢</v>
      </c>
      <c r="AB158" s="237" t="str">
        <f t="shared" si="60"/>
        <v>・</v>
      </c>
      <c r="AC158" s="237" t="str">
        <f t="shared" si="50"/>
        <v>学年</v>
      </c>
      <c r="AD158" s="237" t="str">
        <f t="shared" si="61"/>
        <v>・</v>
      </c>
      <c r="AE158" s="237" t="str">
        <f t="shared" si="51"/>
        <v>プログラム掲載の有無</v>
      </c>
      <c r="AF158" s="237" t="str">
        <f t="shared" si="62"/>
        <v>が未記入です。</v>
      </c>
      <c r="AG158" s="237" t="str">
        <f t="shared" si="52"/>
        <v/>
      </c>
      <c r="AH158" s="237" t="str">
        <f t="shared" si="63"/>
        <v/>
      </c>
      <c r="AI158" s="237" t="str">
        <f t="shared" si="64"/>
        <v/>
      </c>
      <c r="AJ158" s="237" t="str">
        <f t="shared" si="65"/>
        <v/>
      </c>
      <c r="AK158" s="237" t="str">
        <f t="shared" si="53"/>
        <v/>
      </c>
    </row>
    <row r="159" spans="1:37" ht="25.5" hidden="1" customHeight="1">
      <c r="A159" s="183"/>
      <c r="B159" s="183"/>
      <c r="C159" s="228">
        <v>135</v>
      </c>
      <c r="D159" s="373"/>
      <c r="E159" s="371"/>
      <c r="F159" s="372"/>
      <c r="G159" s="373" t="s">
        <v>25</v>
      </c>
      <c r="H159" s="232" t="str">
        <f t="shared" si="45"/>
        <v/>
      </c>
      <c r="I159" s="232"/>
      <c r="J159" s="183"/>
      <c r="K159" s="183"/>
      <c r="L159" s="189"/>
      <c r="M159" s="189"/>
      <c r="N159" s="189"/>
      <c r="O159" s="189"/>
      <c r="P159" s="236" t="str">
        <f t="shared" si="54"/>
        <v/>
      </c>
      <c r="Q159" s="237" t="str">
        <f t="shared" si="55"/>
        <v/>
      </c>
      <c r="R159" s="237" t="str">
        <f t="shared" si="46"/>
        <v/>
      </c>
      <c r="S159" s="237" t="str">
        <f>IF(SUBSTITUTE(SUBSTITUTE($F159,"　","")," ","")="","",IFERROR(VLOOKUP($F159,$M$25:$M$45,1,FALSE),IFERROR(VLOOKUP(IF(AND(LEFT($F159,1)="小",NOT(SUM(COUNTIF($F159,{"*中*","*高*","*大*"})))),"小",IF(AND(LEFT($F159,1)="中",NOT(SUM(COUNTIF($F159,{"*小*","*高*","*大*"})))),"中",IF(AND(LEFT($F159,1)="高",NOT(SUM(COUNTIF($F159,{"*小*","*中*","*大*"})))),"高",IF(AND(LEFT($F159,1)="大",NOT(SUM(COUNTIF($F159,{"*小*","*中*","*高*"})))),"大","NG"))))&amp;MAX(TEXT(MID($F159,{1,2,3,4,5},{1;2;3;4;5;6;7;8;9;10;11;12;13;14;15}),"標準;;0;!0")*1),$M$25:$M$45,1,FALSE),"NG")))</f>
        <v/>
      </c>
      <c r="T159" s="237" t="str">
        <f t="shared" si="56"/>
        <v/>
      </c>
      <c r="U159" s="189">
        <f t="shared" si="57"/>
        <v>0</v>
      </c>
      <c r="V159" s="189">
        <f t="shared" si="66"/>
        <v>0</v>
      </c>
      <c r="W159" s="189">
        <f t="shared" si="58"/>
        <v>0</v>
      </c>
      <c r="X159" s="193" t="str">
        <f t="shared" si="47"/>
        <v/>
      </c>
      <c r="Y159" s="237" t="str">
        <f t="shared" si="48"/>
        <v>氏名</v>
      </c>
      <c r="Z159" s="237" t="str">
        <f t="shared" si="59"/>
        <v>・</v>
      </c>
      <c r="AA159" s="237" t="str">
        <f t="shared" si="49"/>
        <v>年齢</v>
      </c>
      <c r="AB159" s="237" t="str">
        <f t="shared" si="60"/>
        <v>・</v>
      </c>
      <c r="AC159" s="237" t="str">
        <f t="shared" si="50"/>
        <v>学年</v>
      </c>
      <c r="AD159" s="237" t="str">
        <f t="shared" si="61"/>
        <v>・</v>
      </c>
      <c r="AE159" s="237" t="str">
        <f t="shared" si="51"/>
        <v>プログラム掲載の有無</v>
      </c>
      <c r="AF159" s="237" t="str">
        <f t="shared" si="62"/>
        <v>が未記入です。</v>
      </c>
      <c r="AG159" s="237" t="str">
        <f t="shared" si="52"/>
        <v/>
      </c>
      <c r="AH159" s="237" t="str">
        <f t="shared" si="63"/>
        <v/>
      </c>
      <c r="AI159" s="237" t="str">
        <f t="shared" si="64"/>
        <v/>
      </c>
      <c r="AJ159" s="237" t="str">
        <f t="shared" si="65"/>
        <v/>
      </c>
      <c r="AK159" s="237" t="str">
        <f t="shared" si="53"/>
        <v/>
      </c>
    </row>
    <row r="160" spans="1:37" ht="25.5" hidden="1" customHeight="1">
      <c r="A160" s="183"/>
      <c r="B160" s="183"/>
      <c r="C160" s="228">
        <v>136</v>
      </c>
      <c r="D160" s="373"/>
      <c r="E160" s="371"/>
      <c r="F160" s="372"/>
      <c r="G160" s="373" t="s">
        <v>25</v>
      </c>
      <c r="H160" s="232" t="str">
        <f t="shared" si="45"/>
        <v/>
      </c>
      <c r="I160" s="232"/>
      <c r="J160" s="183"/>
      <c r="K160" s="183"/>
      <c r="L160" s="189"/>
      <c r="M160" s="189"/>
      <c r="N160" s="189"/>
      <c r="O160" s="189"/>
      <c r="P160" s="236" t="str">
        <f t="shared" si="54"/>
        <v/>
      </c>
      <c r="Q160" s="237" t="str">
        <f t="shared" si="55"/>
        <v/>
      </c>
      <c r="R160" s="237" t="str">
        <f t="shared" si="46"/>
        <v/>
      </c>
      <c r="S160" s="237" t="str">
        <f>IF(SUBSTITUTE(SUBSTITUTE($F160,"　","")," ","")="","",IFERROR(VLOOKUP($F160,$M$25:$M$45,1,FALSE),IFERROR(VLOOKUP(IF(AND(LEFT($F160,1)="小",NOT(SUM(COUNTIF($F160,{"*中*","*高*","*大*"})))),"小",IF(AND(LEFT($F160,1)="中",NOT(SUM(COUNTIF($F160,{"*小*","*高*","*大*"})))),"中",IF(AND(LEFT($F160,1)="高",NOT(SUM(COUNTIF($F160,{"*小*","*中*","*大*"})))),"高",IF(AND(LEFT($F160,1)="大",NOT(SUM(COUNTIF($F160,{"*小*","*中*","*高*"})))),"大","NG"))))&amp;MAX(TEXT(MID($F160,{1,2,3,4,5},{1;2;3;4;5;6;7;8;9;10;11;12;13;14;15}),"標準;;0;!0")*1),$M$25:$M$45,1,FALSE),"NG")))</f>
        <v/>
      </c>
      <c r="T160" s="237" t="str">
        <f t="shared" si="56"/>
        <v/>
      </c>
      <c r="U160" s="189">
        <f t="shared" si="57"/>
        <v>0</v>
      </c>
      <c r="V160" s="189">
        <f t="shared" si="66"/>
        <v>0</v>
      </c>
      <c r="W160" s="189">
        <f t="shared" si="58"/>
        <v>0</v>
      </c>
      <c r="X160" s="193" t="str">
        <f t="shared" si="47"/>
        <v/>
      </c>
      <c r="Y160" s="237" t="str">
        <f t="shared" si="48"/>
        <v>氏名</v>
      </c>
      <c r="Z160" s="237" t="str">
        <f t="shared" si="59"/>
        <v>・</v>
      </c>
      <c r="AA160" s="237" t="str">
        <f t="shared" si="49"/>
        <v>年齢</v>
      </c>
      <c r="AB160" s="237" t="str">
        <f t="shared" si="60"/>
        <v>・</v>
      </c>
      <c r="AC160" s="237" t="str">
        <f t="shared" si="50"/>
        <v>学年</v>
      </c>
      <c r="AD160" s="237" t="str">
        <f t="shared" si="61"/>
        <v>・</v>
      </c>
      <c r="AE160" s="237" t="str">
        <f t="shared" si="51"/>
        <v>プログラム掲載の有無</v>
      </c>
      <c r="AF160" s="237" t="str">
        <f t="shared" si="62"/>
        <v>が未記入です。</v>
      </c>
      <c r="AG160" s="237" t="str">
        <f t="shared" si="52"/>
        <v/>
      </c>
      <c r="AH160" s="237" t="str">
        <f t="shared" si="63"/>
        <v/>
      </c>
      <c r="AI160" s="237" t="str">
        <f t="shared" si="64"/>
        <v/>
      </c>
      <c r="AJ160" s="237" t="str">
        <f t="shared" si="65"/>
        <v/>
      </c>
      <c r="AK160" s="237" t="str">
        <f t="shared" si="53"/>
        <v/>
      </c>
    </row>
    <row r="161" spans="1:37" ht="25.5" hidden="1" customHeight="1">
      <c r="A161" s="183"/>
      <c r="B161" s="183"/>
      <c r="C161" s="228">
        <v>137</v>
      </c>
      <c r="D161" s="373"/>
      <c r="E161" s="371"/>
      <c r="F161" s="372"/>
      <c r="G161" s="373" t="s">
        <v>25</v>
      </c>
      <c r="H161" s="232" t="str">
        <f t="shared" si="45"/>
        <v/>
      </c>
      <c r="I161" s="232"/>
      <c r="J161" s="183"/>
      <c r="K161" s="183"/>
      <c r="L161" s="189"/>
      <c r="M161" s="189"/>
      <c r="N161" s="189"/>
      <c r="O161" s="189"/>
      <c r="P161" s="236" t="str">
        <f t="shared" si="54"/>
        <v/>
      </c>
      <c r="Q161" s="237" t="str">
        <f t="shared" si="55"/>
        <v/>
      </c>
      <c r="R161" s="237" t="str">
        <f t="shared" si="46"/>
        <v/>
      </c>
      <c r="S161" s="237" t="str">
        <f>IF(SUBSTITUTE(SUBSTITUTE($F161,"　","")," ","")="","",IFERROR(VLOOKUP($F161,$M$25:$M$45,1,FALSE),IFERROR(VLOOKUP(IF(AND(LEFT($F161,1)="小",NOT(SUM(COUNTIF($F161,{"*中*","*高*","*大*"})))),"小",IF(AND(LEFT($F161,1)="中",NOT(SUM(COUNTIF($F161,{"*小*","*高*","*大*"})))),"中",IF(AND(LEFT($F161,1)="高",NOT(SUM(COUNTIF($F161,{"*小*","*中*","*大*"})))),"高",IF(AND(LEFT($F161,1)="大",NOT(SUM(COUNTIF($F161,{"*小*","*中*","*高*"})))),"大","NG"))))&amp;MAX(TEXT(MID($F161,{1,2,3,4,5},{1;2;3;4;5;6;7;8;9;10;11;12;13;14;15}),"標準;;0;!0")*1),$M$25:$M$45,1,FALSE),"NG")))</f>
        <v/>
      </c>
      <c r="T161" s="237" t="str">
        <f t="shared" si="56"/>
        <v/>
      </c>
      <c r="U161" s="189">
        <f t="shared" si="57"/>
        <v>0</v>
      </c>
      <c r="V161" s="189">
        <f t="shared" si="66"/>
        <v>0</v>
      </c>
      <c r="W161" s="189">
        <f t="shared" si="58"/>
        <v>0</v>
      </c>
      <c r="X161" s="193" t="str">
        <f t="shared" si="47"/>
        <v/>
      </c>
      <c r="Y161" s="237" t="str">
        <f t="shared" si="48"/>
        <v>氏名</v>
      </c>
      <c r="Z161" s="237" t="str">
        <f t="shared" si="59"/>
        <v>・</v>
      </c>
      <c r="AA161" s="237" t="str">
        <f t="shared" si="49"/>
        <v>年齢</v>
      </c>
      <c r="AB161" s="237" t="str">
        <f t="shared" si="60"/>
        <v>・</v>
      </c>
      <c r="AC161" s="237" t="str">
        <f t="shared" si="50"/>
        <v>学年</v>
      </c>
      <c r="AD161" s="237" t="str">
        <f t="shared" si="61"/>
        <v>・</v>
      </c>
      <c r="AE161" s="237" t="str">
        <f t="shared" si="51"/>
        <v>プログラム掲載の有無</v>
      </c>
      <c r="AF161" s="237" t="str">
        <f t="shared" si="62"/>
        <v>が未記入です。</v>
      </c>
      <c r="AG161" s="237" t="str">
        <f t="shared" si="52"/>
        <v/>
      </c>
      <c r="AH161" s="237" t="str">
        <f t="shared" si="63"/>
        <v/>
      </c>
      <c r="AI161" s="237" t="str">
        <f t="shared" si="64"/>
        <v/>
      </c>
      <c r="AJ161" s="237" t="str">
        <f t="shared" si="65"/>
        <v/>
      </c>
      <c r="AK161" s="237" t="str">
        <f t="shared" si="53"/>
        <v/>
      </c>
    </row>
    <row r="162" spans="1:37" ht="25.5" hidden="1" customHeight="1">
      <c r="A162" s="183"/>
      <c r="B162" s="183"/>
      <c r="C162" s="228">
        <v>138</v>
      </c>
      <c r="D162" s="373"/>
      <c r="E162" s="371"/>
      <c r="F162" s="372"/>
      <c r="G162" s="373" t="s">
        <v>25</v>
      </c>
      <c r="H162" s="232" t="str">
        <f t="shared" si="45"/>
        <v/>
      </c>
      <c r="I162" s="232"/>
      <c r="J162" s="183"/>
      <c r="K162" s="183"/>
      <c r="L162" s="189"/>
      <c r="M162" s="189"/>
      <c r="N162" s="189"/>
      <c r="O162" s="189"/>
      <c r="P162" s="236" t="str">
        <f t="shared" si="54"/>
        <v/>
      </c>
      <c r="Q162" s="237" t="str">
        <f t="shared" si="55"/>
        <v/>
      </c>
      <c r="R162" s="237" t="str">
        <f t="shared" si="46"/>
        <v/>
      </c>
      <c r="S162" s="237" t="str">
        <f>IF(SUBSTITUTE(SUBSTITUTE($F162,"　","")," ","")="","",IFERROR(VLOOKUP($F162,$M$25:$M$45,1,FALSE),IFERROR(VLOOKUP(IF(AND(LEFT($F162,1)="小",NOT(SUM(COUNTIF($F162,{"*中*","*高*","*大*"})))),"小",IF(AND(LEFT($F162,1)="中",NOT(SUM(COUNTIF($F162,{"*小*","*高*","*大*"})))),"中",IF(AND(LEFT($F162,1)="高",NOT(SUM(COUNTIF($F162,{"*小*","*中*","*大*"})))),"高",IF(AND(LEFT($F162,1)="大",NOT(SUM(COUNTIF($F162,{"*小*","*中*","*高*"})))),"大","NG"))))&amp;MAX(TEXT(MID($F162,{1,2,3,4,5},{1;2;3;4;5;6;7;8;9;10;11;12;13;14;15}),"標準;;0;!0")*1),$M$25:$M$45,1,FALSE),"NG")))</f>
        <v/>
      </c>
      <c r="T162" s="237" t="str">
        <f t="shared" si="56"/>
        <v/>
      </c>
      <c r="U162" s="189">
        <f t="shared" si="57"/>
        <v>0</v>
      </c>
      <c r="V162" s="189">
        <f t="shared" si="66"/>
        <v>0</v>
      </c>
      <c r="W162" s="189">
        <f t="shared" si="58"/>
        <v>0</v>
      </c>
      <c r="X162" s="193" t="str">
        <f t="shared" si="47"/>
        <v/>
      </c>
      <c r="Y162" s="237" t="str">
        <f t="shared" si="48"/>
        <v>氏名</v>
      </c>
      <c r="Z162" s="237" t="str">
        <f t="shared" si="59"/>
        <v>・</v>
      </c>
      <c r="AA162" s="237" t="str">
        <f t="shared" si="49"/>
        <v>年齢</v>
      </c>
      <c r="AB162" s="237" t="str">
        <f t="shared" si="60"/>
        <v>・</v>
      </c>
      <c r="AC162" s="237" t="str">
        <f t="shared" si="50"/>
        <v>学年</v>
      </c>
      <c r="AD162" s="237" t="str">
        <f t="shared" si="61"/>
        <v>・</v>
      </c>
      <c r="AE162" s="237" t="str">
        <f t="shared" si="51"/>
        <v>プログラム掲載の有無</v>
      </c>
      <c r="AF162" s="237" t="str">
        <f t="shared" si="62"/>
        <v>が未記入です。</v>
      </c>
      <c r="AG162" s="237" t="str">
        <f t="shared" si="52"/>
        <v/>
      </c>
      <c r="AH162" s="237" t="str">
        <f t="shared" si="63"/>
        <v/>
      </c>
      <c r="AI162" s="237" t="str">
        <f t="shared" si="64"/>
        <v/>
      </c>
      <c r="AJ162" s="237" t="str">
        <f t="shared" si="65"/>
        <v/>
      </c>
      <c r="AK162" s="237" t="str">
        <f t="shared" si="53"/>
        <v/>
      </c>
    </row>
    <row r="163" spans="1:37" ht="25.5" hidden="1" customHeight="1">
      <c r="A163" s="183"/>
      <c r="B163" s="183"/>
      <c r="C163" s="228">
        <v>139</v>
      </c>
      <c r="D163" s="373"/>
      <c r="E163" s="371"/>
      <c r="F163" s="372"/>
      <c r="G163" s="373" t="s">
        <v>25</v>
      </c>
      <c r="H163" s="232" t="str">
        <f t="shared" si="45"/>
        <v/>
      </c>
      <c r="I163" s="232"/>
      <c r="J163" s="183"/>
      <c r="K163" s="183"/>
      <c r="L163" s="189"/>
      <c r="M163" s="189"/>
      <c r="N163" s="189"/>
      <c r="O163" s="189"/>
      <c r="P163" s="236" t="str">
        <f t="shared" si="54"/>
        <v/>
      </c>
      <c r="Q163" s="237" t="str">
        <f t="shared" si="55"/>
        <v/>
      </c>
      <c r="R163" s="237" t="str">
        <f t="shared" si="46"/>
        <v/>
      </c>
      <c r="S163" s="237" t="str">
        <f>IF(SUBSTITUTE(SUBSTITUTE($F163,"　","")," ","")="","",IFERROR(VLOOKUP($F163,$M$25:$M$45,1,FALSE),IFERROR(VLOOKUP(IF(AND(LEFT($F163,1)="小",NOT(SUM(COUNTIF($F163,{"*中*","*高*","*大*"})))),"小",IF(AND(LEFT($F163,1)="中",NOT(SUM(COUNTIF($F163,{"*小*","*高*","*大*"})))),"中",IF(AND(LEFT($F163,1)="高",NOT(SUM(COUNTIF($F163,{"*小*","*中*","*大*"})))),"高",IF(AND(LEFT($F163,1)="大",NOT(SUM(COUNTIF($F163,{"*小*","*中*","*高*"})))),"大","NG"))))&amp;MAX(TEXT(MID($F163,{1,2,3,4,5},{1;2;3;4;5;6;7;8;9;10;11;12;13;14;15}),"標準;;0;!0")*1),$M$25:$M$45,1,FALSE),"NG")))</f>
        <v/>
      </c>
      <c r="T163" s="237" t="str">
        <f t="shared" si="56"/>
        <v/>
      </c>
      <c r="U163" s="189">
        <f t="shared" si="57"/>
        <v>0</v>
      </c>
      <c r="V163" s="189">
        <f t="shared" si="66"/>
        <v>0</v>
      </c>
      <c r="W163" s="189">
        <f t="shared" si="58"/>
        <v>0</v>
      </c>
      <c r="X163" s="193" t="str">
        <f t="shared" si="47"/>
        <v/>
      </c>
      <c r="Y163" s="237" t="str">
        <f t="shared" si="48"/>
        <v>氏名</v>
      </c>
      <c r="Z163" s="237" t="str">
        <f t="shared" si="59"/>
        <v>・</v>
      </c>
      <c r="AA163" s="237" t="str">
        <f t="shared" si="49"/>
        <v>年齢</v>
      </c>
      <c r="AB163" s="237" t="str">
        <f t="shared" si="60"/>
        <v>・</v>
      </c>
      <c r="AC163" s="237" t="str">
        <f t="shared" si="50"/>
        <v>学年</v>
      </c>
      <c r="AD163" s="237" t="str">
        <f t="shared" si="61"/>
        <v>・</v>
      </c>
      <c r="AE163" s="237" t="str">
        <f t="shared" si="51"/>
        <v>プログラム掲載の有無</v>
      </c>
      <c r="AF163" s="237" t="str">
        <f t="shared" si="62"/>
        <v>が未記入です。</v>
      </c>
      <c r="AG163" s="237" t="str">
        <f t="shared" si="52"/>
        <v/>
      </c>
      <c r="AH163" s="237" t="str">
        <f t="shared" si="63"/>
        <v/>
      </c>
      <c r="AI163" s="237" t="str">
        <f t="shared" si="64"/>
        <v/>
      </c>
      <c r="AJ163" s="237" t="str">
        <f t="shared" si="65"/>
        <v/>
      </c>
      <c r="AK163" s="237" t="str">
        <f t="shared" si="53"/>
        <v/>
      </c>
    </row>
    <row r="164" spans="1:37" ht="25.5" hidden="1" customHeight="1">
      <c r="A164" s="183"/>
      <c r="B164" s="183"/>
      <c r="C164" s="228">
        <v>140</v>
      </c>
      <c r="D164" s="373"/>
      <c r="E164" s="371"/>
      <c r="F164" s="372"/>
      <c r="G164" s="373" t="s">
        <v>25</v>
      </c>
      <c r="H164" s="232" t="str">
        <f t="shared" si="45"/>
        <v/>
      </c>
      <c r="I164" s="232"/>
      <c r="J164" s="183"/>
      <c r="K164" s="183"/>
      <c r="L164" s="189"/>
      <c r="M164" s="189"/>
      <c r="N164" s="189"/>
      <c r="O164" s="189"/>
      <c r="P164" s="236" t="str">
        <f t="shared" si="54"/>
        <v/>
      </c>
      <c r="Q164" s="237" t="str">
        <f t="shared" si="55"/>
        <v/>
      </c>
      <c r="R164" s="237" t="str">
        <f t="shared" si="46"/>
        <v/>
      </c>
      <c r="S164" s="237" t="str">
        <f>IF(SUBSTITUTE(SUBSTITUTE($F164,"　","")," ","")="","",IFERROR(VLOOKUP($F164,$M$25:$M$45,1,FALSE),IFERROR(VLOOKUP(IF(AND(LEFT($F164,1)="小",NOT(SUM(COUNTIF($F164,{"*中*","*高*","*大*"})))),"小",IF(AND(LEFT($F164,1)="中",NOT(SUM(COUNTIF($F164,{"*小*","*高*","*大*"})))),"中",IF(AND(LEFT($F164,1)="高",NOT(SUM(COUNTIF($F164,{"*小*","*中*","*大*"})))),"高",IF(AND(LEFT($F164,1)="大",NOT(SUM(COUNTIF($F164,{"*小*","*中*","*高*"})))),"大","NG"))))&amp;MAX(TEXT(MID($F164,{1,2,3,4,5},{1;2;3;4;5;6;7;8;9;10;11;12;13;14;15}),"標準;;0;!0")*1),$M$25:$M$45,1,FALSE),"NG")))</f>
        <v/>
      </c>
      <c r="T164" s="237" t="str">
        <f t="shared" si="56"/>
        <v/>
      </c>
      <c r="U164" s="189">
        <f t="shared" si="57"/>
        <v>0</v>
      </c>
      <c r="V164" s="189">
        <f t="shared" si="66"/>
        <v>0</v>
      </c>
      <c r="W164" s="189">
        <f t="shared" si="58"/>
        <v>0</v>
      </c>
      <c r="X164" s="193" t="str">
        <f t="shared" si="47"/>
        <v/>
      </c>
      <c r="Y164" s="237" t="str">
        <f t="shared" si="48"/>
        <v>氏名</v>
      </c>
      <c r="Z164" s="237" t="str">
        <f t="shared" si="59"/>
        <v>・</v>
      </c>
      <c r="AA164" s="237" t="str">
        <f t="shared" si="49"/>
        <v>年齢</v>
      </c>
      <c r="AB164" s="237" t="str">
        <f t="shared" si="60"/>
        <v>・</v>
      </c>
      <c r="AC164" s="237" t="str">
        <f t="shared" si="50"/>
        <v>学年</v>
      </c>
      <c r="AD164" s="237" t="str">
        <f t="shared" si="61"/>
        <v>・</v>
      </c>
      <c r="AE164" s="237" t="str">
        <f t="shared" si="51"/>
        <v>プログラム掲載の有無</v>
      </c>
      <c r="AF164" s="237" t="str">
        <f t="shared" si="62"/>
        <v>が未記入です。</v>
      </c>
      <c r="AG164" s="237" t="str">
        <f t="shared" si="52"/>
        <v/>
      </c>
      <c r="AH164" s="237" t="str">
        <f t="shared" si="63"/>
        <v/>
      </c>
      <c r="AI164" s="237" t="str">
        <f t="shared" si="64"/>
        <v/>
      </c>
      <c r="AJ164" s="237" t="str">
        <f t="shared" si="65"/>
        <v/>
      </c>
      <c r="AK164" s="237" t="str">
        <f t="shared" si="53"/>
        <v/>
      </c>
    </row>
    <row r="165" spans="1:37" ht="25.5" hidden="1" customHeight="1">
      <c r="A165" s="183"/>
      <c r="B165" s="183"/>
      <c r="C165" s="228">
        <v>141</v>
      </c>
      <c r="D165" s="373"/>
      <c r="E165" s="371"/>
      <c r="F165" s="372"/>
      <c r="G165" s="373" t="s">
        <v>25</v>
      </c>
      <c r="H165" s="232" t="str">
        <f t="shared" si="45"/>
        <v/>
      </c>
      <c r="I165" s="232"/>
      <c r="J165" s="183"/>
      <c r="K165" s="183"/>
      <c r="L165" s="189"/>
      <c r="M165" s="189"/>
      <c r="N165" s="189"/>
      <c r="O165" s="189"/>
      <c r="P165" s="236" t="str">
        <f t="shared" si="54"/>
        <v/>
      </c>
      <c r="Q165" s="237" t="str">
        <f t="shared" si="55"/>
        <v/>
      </c>
      <c r="R165" s="237" t="str">
        <f t="shared" si="46"/>
        <v/>
      </c>
      <c r="S165" s="237" t="str">
        <f>IF(SUBSTITUTE(SUBSTITUTE($F165,"　","")," ","")="","",IFERROR(VLOOKUP($F165,$M$25:$M$45,1,FALSE),IFERROR(VLOOKUP(IF(AND(LEFT($F165,1)="小",NOT(SUM(COUNTIF($F165,{"*中*","*高*","*大*"})))),"小",IF(AND(LEFT($F165,1)="中",NOT(SUM(COUNTIF($F165,{"*小*","*高*","*大*"})))),"中",IF(AND(LEFT($F165,1)="高",NOT(SUM(COUNTIF($F165,{"*小*","*中*","*大*"})))),"高",IF(AND(LEFT($F165,1)="大",NOT(SUM(COUNTIF($F165,{"*小*","*中*","*高*"})))),"大","NG"))))&amp;MAX(TEXT(MID($F165,{1,2,3,4,5},{1;2;3;4;5;6;7;8;9;10;11;12;13;14;15}),"標準;;0;!0")*1),$M$25:$M$45,1,FALSE),"NG")))</f>
        <v/>
      </c>
      <c r="T165" s="237" t="str">
        <f t="shared" si="56"/>
        <v/>
      </c>
      <c r="U165" s="189">
        <f t="shared" si="57"/>
        <v>0</v>
      </c>
      <c r="V165" s="189">
        <f t="shared" si="66"/>
        <v>0</v>
      </c>
      <c r="W165" s="189">
        <f t="shared" si="58"/>
        <v>0</v>
      </c>
      <c r="X165" s="193" t="str">
        <f t="shared" si="47"/>
        <v/>
      </c>
      <c r="Y165" s="237" t="str">
        <f t="shared" si="48"/>
        <v>氏名</v>
      </c>
      <c r="Z165" s="237" t="str">
        <f t="shared" si="59"/>
        <v>・</v>
      </c>
      <c r="AA165" s="237" t="str">
        <f t="shared" si="49"/>
        <v>年齢</v>
      </c>
      <c r="AB165" s="237" t="str">
        <f t="shared" si="60"/>
        <v>・</v>
      </c>
      <c r="AC165" s="237" t="str">
        <f t="shared" si="50"/>
        <v>学年</v>
      </c>
      <c r="AD165" s="237" t="str">
        <f t="shared" si="61"/>
        <v>・</v>
      </c>
      <c r="AE165" s="237" t="str">
        <f t="shared" si="51"/>
        <v>プログラム掲載の有無</v>
      </c>
      <c r="AF165" s="237" t="str">
        <f t="shared" si="62"/>
        <v>が未記入です。</v>
      </c>
      <c r="AG165" s="237" t="str">
        <f t="shared" si="52"/>
        <v/>
      </c>
      <c r="AH165" s="237" t="str">
        <f t="shared" si="63"/>
        <v/>
      </c>
      <c r="AI165" s="237" t="str">
        <f t="shared" si="64"/>
        <v/>
      </c>
      <c r="AJ165" s="237" t="str">
        <f t="shared" si="65"/>
        <v/>
      </c>
      <c r="AK165" s="237" t="str">
        <f t="shared" si="53"/>
        <v/>
      </c>
    </row>
    <row r="166" spans="1:37" ht="25.5" hidden="1" customHeight="1">
      <c r="A166" s="183"/>
      <c r="B166" s="183"/>
      <c r="C166" s="228">
        <v>142</v>
      </c>
      <c r="D166" s="373"/>
      <c r="E166" s="371"/>
      <c r="F166" s="372"/>
      <c r="G166" s="373" t="s">
        <v>25</v>
      </c>
      <c r="H166" s="232" t="str">
        <f t="shared" si="45"/>
        <v/>
      </c>
      <c r="I166" s="232"/>
      <c r="J166" s="183"/>
      <c r="K166" s="183"/>
      <c r="L166" s="189"/>
      <c r="M166" s="189"/>
      <c r="N166" s="189"/>
      <c r="O166" s="189"/>
      <c r="P166" s="236" t="str">
        <f t="shared" si="54"/>
        <v/>
      </c>
      <c r="Q166" s="237" t="str">
        <f t="shared" si="55"/>
        <v/>
      </c>
      <c r="R166" s="237" t="str">
        <f t="shared" si="46"/>
        <v/>
      </c>
      <c r="S166" s="237" t="str">
        <f>IF(SUBSTITUTE(SUBSTITUTE($F166,"　","")," ","")="","",IFERROR(VLOOKUP($F166,$M$25:$M$45,1,FALSE),IFERROR(VLOOKUP(IF(AND(LEFT($F166,1)="小",NOT(SUM(COUNTIF($F166,{"*中*","*高*","*大*"})))),"小",IF(AND(LEFT($F166,1)="中",NOT(SUM(COUNTIF($F166,{"*小*","*高*","*大*"})))),"中",IF(AND(LEFT($F166,1)="高",NOT(SUM(COUNTIF($F166,{"*小*","*中*","*大*"})))),"高",IF(AND(LEFT($F166,1)="大",NOT(SUM(COUNTIF($F166,{"*小*","*中*","*高*"})))),"大","NG"))))&amp;MAX(TEXT(MID($F166,{1,2,3,4,5},{1;2;3;4;5;6;7;8;9;10;11;12;13;14;15}),"標準;;0;!0")*1),$M$25:$M$45,1,FALSE),"NG")))</f>
        <v/>
      </c>
      <c r="T166" s="237" t="str">
        <f t="shared" si="56"/>
        <v/>
      </c>
      <c r="U166" s="189">
        <f t="shared" si="57"/>
        <v>0</v>
      </c>
      <c r="V166" s="189">
        <f t="shared" si="66"/>
        <v>0</v>
      </c>
      <c r="W166" s="189">
        <f t="shared" si="58"/>
        <v>0</v>
      </c>
      <c r="X166" s="193" t="str">
        <f t="shared" si="47"/>
        <v/>
      </c>
      <c r="Y166" s="237" t="str">
        <f t="shared" si="48"/>
        <v>氏名</v>
      </c>
      <c r="Z166" s="237" t="str">
        <f t="shared" si="59"/>
        <v>・</v>
      </c>
      <c r="AA166" s="237" t="str">
        <f t="shared" si="49"/>
        <v>年齢</v>
      </c>
      <c r="AB166" s="237" t="str">
        <f t="shared" si="60"/>
        <v>・</v>
      </c>
      <c r="AC166" s="237" t="str">
        <f t="shared" si="50"/>
        <v>学年</v>
      </c>
      <c r="AD166" s="237" t="str">
        <f t="shared" si="61"/>
        <v>・</v>
      </c>
      <c r="AE166" s="237" t="str">
        <f t="shared" si="51"/>
        <v>プログラム掲載の有無</v>
      </c>
      <c r="AF166" s="237" t="str">
        <f t="shared" si="62"/>
        <v>が未記入です。</v>
      </c>
      <c r="AG166" s="237" t="str">
        <f t="shared" si="52"/>
        <v/>
      </c>
      <c r="AH166" s="237" t="str">
        <f t="shared" si="63"/>
        <v/>
      </c>
      <c r="AI166" s="237" t="str">
        <f t="shared" si="64"/>
        <v/>
      </c>
      <c r="AJ166" s="237" t="str">
        <f t="shared" si="65"/>
        <v/>
      </c>
      <c r="AK166" s="237" t="str">
        <f t="shared" si="53"/>
        <v/>
      </c>
    </row>
    <row r="167" spans="1:37" ht="25.5" hidden="1" customHeight="1">
      <c r="A167" s="183"/>
      <c r="B167" s="183"/>
      <c r="C167" s="228">
        <v>143</v>
      </c>
      <c r="D167" s="373"/>
      <c r="E167" s="371"/>
      <c r="F167" s="372"/>
      <c r="G167" s="373" t="s">
        <v>25</v>
      </c>
      <c r="H167" s="232" t="str">
        <f t="shared" si="45"/>
        <v/>
      </c>
      <c r="I167" s="232"/>
      <c r="J167" s="183"/>
      <c r="K167" s="183"/>
      <c r="L167" s="189"/>
      <c r="M167" s="189"/>
      <c r="N167" s="189"/>
      <c r="O167" s="189"/>
      <c r="P167" s="236" t="str">
        <f t="shared" si="54"/>
        <v/>
      </c>
      <c r="Q167" s="237" t="str">
        <f t="shared" si="55"/>
        <v/>
      </c>
      <c r="R167" s="237" t="str">
        <f t="shared" si="46"/>
        <v/>
      </c>
      <c r="S167" s="237" t="str">
        <f>IF(SUBSTITUTE(SUBSTITUTE($F167,"　","")," ","")="","",IFERROR(VLOOKUP($F167,$M$25:$M$45,1,FALSE),IFERROR(VLOOKUP(IF(AND(LEFT($F167,1)="小",NOT(SUM(COUNTIF($F167,{"*中*","*高*","*大*"})))),"小",IF(AND(LEFT($F167,1)="中",NOT(SUM(COUNTIF($F167,{"*小*","*高*","*大*"})))),"中",IF(AND(LEFT($F167,1)="高",NOT(SUM(COUNTIF($F167,{"*小*","*中*","*大*"})))),"高",IF(AND(LEFT($F167,1)="大",NOT(SUM(COUNTIF($F167,{"*小*","*中*","*高*"})))),"大","NG"))))&amp;MAX(TEXT(MID($F167,{1,2,3,4,5},{1;2;3;4;5;6;7;8;9;10;11;12;13;14;15}),"標準;;0;!0")*1),$M$25:$M$45,1,FALSE),"NG")))</f>
        <v/>
      </c>
      <c r="T167" s="237" t="str">
        <f t="shared" si="56"/>
        <v/>
      </c>
      <c r="U167" s="189">
        <f t="shared" si="57"/>
        <v>0</v>
      </c>
      <c r="V167" s="189">
        <f t="shared" si="66"/>
        <v>0</v>
      </c>
      <c r="W167" s="189">
        <f t="shared" si="58"/>
        <v>0</v>
      </c>
      <c r="X167" s="193" t="str">
        <f t="shared" si="47"/>
        <v/>
      </c>
      <c r="Y167" s="237" t="str">
        <f t="shared" si="48"/>
        <v>氏名</v>
      </c>
      <c r="Z167" s="237" t="str">
        <f t="shared" si="59"/>
        <v>・</v>
      </c>
      <c r="AA167" s="237" t="str">
        <f t="shared" si="49"/>
        <v>年齢</v>
      </c>
      <c r="AB167" s="237" t="str">
        <f t="shared" si="60"/>
        <v>・</v>
      </c>
      <c r="AC167" s="237" t="str">
        <f t="shared" si="50"/>
        <v>学年</v>
      </c>
      <c r="AD167" s="237" t="str">
        <f t="shared" si="61"/>
        <v>・</v>
      </c>
      <c r="AE167" s="237" t="str">
        <f t="shared" si="51"/>
        <v>プログラム掲載の有無</v>
      </c>
      <c r="AF167" s="237" t="str">
        <f t="shared" si="62"/>
        <v>が未記入です。</v>
      </c>
      <c r="AG167" s="237" t="str">
        <f t="shared" si="52"/>
        <v/>
      </c>
      <c r="AH167" s="237" t="str">
        <f t="shared" si="63"/>
        <v/>
      </c>
      <c r="AI167" s="237" t="str">
        <f t="shared" si="64"/>
        <v/>
      </c>
      <c r="AJ167" s="237" t="str">
        <f t="shared" si="65"/>
        <v/>
      </c>
      <c r="AK167" s="237" t="str">
        <f t="shared" si="53"/>
        <v/>
      </c>
    </row>
    <row r="168" spans="1:37" ht="25.5" hidden="1" customHeight="1">
      <c r="A168" s="183"/>
      <c r="B168" s="183"/>
      <c r="C168" s="228">
        <v>144</v>
      </c>
      <c r="D168" s="373"/>
      <c r="E168" s="371"/>
      <c r="F168" s="372"/>
      <c r="G168" s="373" t="s">
        <v>25</v>
      </c>
      <c r="H168" s="232" t="str">
        <f t="shared" si="45"/>
        <v/>
      </c>
      <c r="I168" s="232"/>
      <c r="J168" s="183"/>
      <c r="K168" s="183"/>
      <c r="L168" s="189"/>
      <c r="M168" s="189"/>
      <c r="N168" s="189"/>
      <c r="O168" s="189"/>
      <c r="P168" s="236" t="str">
        <f t="shared" si="54"/>
        <v/>
      </c>
      <c r="Q168" s="237" t="str">
        <f t="shared" si="55"/>
        <v/>
      </c>
      <c r="R168" s="237" t="str">
        <f t="shared" si="46"/>
        <v/>
      </c>
      <c r="S168" s="237" t="str">
        <f>IF(SUBSTITUTE(SUBSTITUTE($F168,"　","")," ","")="","",IFERROR(VLOOKUP($F168,$M$25:$M$45,1,FALSE),IFERROR(VLOOKUP(IF(AND(LEFT($F168,1)="小",NOT(SUM(COUNTIF($F168,{"*中*","*高*","*大*"})))),"小",IF(AND(LEFT($F168,1)="中",NOT(SUM(COUNTIF($F168,{"*小*","*高*","*大*"})))),"中",IF(AND(LEFT($F168,1)="高",NOT(SUM(COUNTIF($F168,{"*小*","*中*","*大*"})))),"高",IF(AND(LEFT($F168,1)="大",NOT(SUM(COUNTIF($F168,{"*小*","*中*","*高*"})))),"大","NG"))))&amp;MAX(TEXT(MID($F168,{1,2,3,4,5},{1;2;3;4;5;6;7;8;9;10;11;12;13;14;15}),"標準;;0;!0")*1),$M$25:$M$45,1,FALSE),"NG")))</f>
        <v/>
      </c>
      <c r="T168" s="237" t="str">
        <f t="shared" si="56"/>
        <v/>
      </c>
      <c r="U168" s="189">
        <f t="shared" si="57"/>
        <v>0</v>
      </c>
      <c r="V168" s="189">
        <f t="shared" si="66"/>
        <v>0</v>
      </c>
      <c r="W168" s="189">
        <f t="shared" si="58"/>
        <v>0</v>
      </c>
      <c r="X168" s="193" t="str">
        <f t="shared" si="47"/>
        <v/>
      </c>
      <c r="Y168" s="237" t="str">
        <f t="shared" si="48"/>
        <v>氏名</v>
      </c>
      <c r="Z168" s="237" t="str">
        <f t="shared" si="59"/>
        <v>・</v>
      </c>
      <c r="AA168" s="237" t="str">
        <f t="shared" si="49"/>
        <v>年齢</v>
      </c>
      <c r="AB168" s="237" t="str">
        <f t="shared" si="60"/>
        <v>・</v>
      </c>
      <c r="AC168" s="237" t="str">
        <f t="shared" si="50"/>
        <v>学年</v>
      </c>
      <c r="AD168" s="237" t="str">
        <f t="shared" si="61"/>
        <v>・</v>
      </c>
      <c r="AE168" s="237" t="str">
        <f t="shared" si="51"/>
        <v>プログラム掲載の有無</v>
      </c>
      <c r="AF168" s="237" t="str">
        <f t="shared" si="62"/>
        <v>が未記入です。</v>
      </c>
      <c r="AG168" s="237" t="str">
        <f t="shared" si="52"/>
        <v/>
      </c>
      <c r="AH168" s="237" t="str">
        <f t="shared" si="63"/>
        <v/>
      </c>
      <c r="AI168" s="237" t="str">
        <f t="shared" si="64"/>
        <v/>
      </c>
      <c r="AJ168" s="237" t="str">
        <f t="shared" si="65"/>
        <v/>
      </c>
      <c r="AK168" s="237" t="str">
        <f t="shared" si="53"/>
        <v/>
      </c>
    </row>
    <row r="169" spans="1:37" ht="25.5" hidden="1" customHeight="1">
      <c r="A169" s="183"/>
      <c r="B169" s="183"/>
      <c r="C169" s="228">
        <v>145</v>
      </c>
      <c r="D169" s="373"/>
      <c r="E169" s="371"/>
      <c r="F169" s="372"/>
      <c r="G169" s="373" t="s">
        <v>25</v>
      </c>
      <c r="H169" s="232" t="str">
        <f t="shared" si="45"/>
        <v/>
      </c>
      <c r="I169" s="232"/>
      <c r="J169" s="183"/>
      <c r="K169" s="183"/>
      <c r="L169" s="189"/>
      <c r="M169" s="189"/>
      <c r="N169" s="189"/>
      <c r="O169" s="189"/>
      <c r="P169" s="236" t="str">
        <f t="shared" si="54"/>
        <v/>
      </c>
      <c r="Q169" s="237" t="str">
        <f t="shared" si="55"/>
        <v/>
      </c>
      <c r="R169" s="237" t="str">
        <f t="shared" si="46"/>
        <v/>
      </c>
      <c r="S169" s="237" t="str">
        <f>IF(SUBSTITUTE(SUBSTITUTE($F169,"　","")," ","")="","",IFERROR(VLOOKUP($F169,$M$25:$M$45,1,FALSE),IFERROR(VLOOKUP(IF(AND(LEFT($F169,1)="小",NOT(SUM(COUNTIF($F169,{"*中*","*高*","*大*"})))),"小",IF(AND(LEFT($F169,1)="中",NOT(SUM(COUNTIF($F169,{"*小*","*高*","*大*"})))),"中",IF(AND(LEFT($F169,1)="高",NOT(SUM(COUNTIF($F169,{"*小*","*中*","*大*"})))),"高",IF(AND(LEFT($F169,1)="大",NOT(SUM(COUNTIF($F169,{"*小*","*中*","*高*"})))),"大","NG"))))&amp;MAX(TEXT(MID($F169,{1,2,3,4,5},{1;2;3;4;5;6;7;8;9;10;11;12;13;14;15}),"標準;;0;!0")*1),$M$25:$M$45,1,FALSE),"NG")))</f>
        <v/>
      </c>
      <c r="T169" s="237" t="str">
        <f t="shared" si="56"/>
        <v/>
      </c>
      <c r="U169" s="189">
        <f t="shared" si="57"/>
        <v>0</v>
      </c>
      <c r="V169" s="189">
        <f t="shared" si="66"/>
        <v>0</v>
      </c>
      <c r="W169" s="189">
        <f t="shared" si="58"/>
        <v>0</v>
      </c>
      <c r="X169" s="193" t="str">
        <f t="shared" si="47"/>
        <v/>
      </c>
      <c r="Y169" s="237" t="str">
        <f t="shared" si="48"/>
        <v>氏名</v>
      </c>
      <c r="Z169" s="237" t="str">
        <f t="shared" si="59"/>
        <v>・</v>
      </c>
      <c r="AA169" s="237" t="str">
        <f t="shared" si="49"/>
        <v>年齢</v>
      </c>
      <c r="AB169" s="237" t="str">
        <f t="shared" si="60"/>
        <v>・</v>
      </c>
      <c r="AC169" s="237" t="str">
        <f t="shared" si="50"/>
        <v>学年</v>
      </c>
      <c r="AD169" s="237" t="str">
        <f t="shared" si="61"/>
        <v>・</v>
      </c>
      <c r="AE169" s="237" t="str">
        <f t="shared" si="51"/>
        <v>プログラム掲載の有無</v>
      </c>
      <c r="AF169" s="237" t="str">
        <f t="shared" si="62"/>
        <v>が未記入です。</v>
      </c>
      <c r="AG169" s="237" t="str">
        <f t="shared" si="52"/>
        <v/>
      </c>
      <c r="AH169" s="237" t="str">
        <f t="shared" si="63"/>
        <v/>
      </c>
      <c r="AI169" s="237" t="str">
        <f t="shared" si="64"/>
        <v/>
      </c>
      <c r="AJ169" s="237" t="str">
        <f t="shared" si="65"/>
        <v/>
      </c>
      <c r="AK169" s="237" t="str">
        <f t="shared" si="53"/>
        <v/>
      </c>
    </row>
    <row r="170" spans="1:37" ht="25.5" hidden="1" customHeight="1">
      <c r="A170" s="183"/>
      <c r="B170" s="183"/>
      <c r="C170" s="228">
        <v>146</v>
      </c>
      <c r="D170" s="373"/>
      <c r="E170" s="371"/>
      <c r="F170" s="372"/>
      <c r="G170" s="373" t="s">
        <v>25</v>
      </c>
      <c r="H170" s="232" t="str">
        <f t="shared" si="45"/>
        <v/>
      </c>
      <c r="I170" s="232"/>
      <c r="J170" s="183"/>
      <c r="K170" s="183"/>
      <c r="L170" s="189"/>
      <c r="M170" s="189"/>
      <c r="N170" s="189"/>
      <c r="O170" s="189"/>
      <c r="P170" s="236" t="str">
        <f t="shared" si="54"/>
        <v/>
      </c>
      <c r="Q170" s="237" t="str">
        <f t="shared" si="55"/>
        <v/>
      </c>
      <c r="R170" s="237" t="str">
        <f t="shared" si="46"/>
        <v/>
      </c>
      <c r="S170" s="237" t="str">
        <f>IF(SUBSTITUTE(SUBSTITUTE($F170,"　","")," ","")="","",IFERROR(VLOOKUP($F170,$M$25:$M$45,1,FALSE),IFERROR(VLOOKUP(IF(AND(LEFT($F170,1)="小",NOT(SUM(COUNTIF($F170,{"*中*","*高*","*大*"})))),"小",IF(AND(LEFT($F170,1)="中",NOT(SUM(COUNTIF($F170,{"*小*","*高*","*大*"})))),"中",IF(AND(LEFT($F170,1)="高",NOT(SUM(COUNTIF($F170,{"*小*","*中*","*大*"})))),"高",IF(AND(LEFT($F170,1)="大",NOT(SUM(COUNTIF($F170,{"*小*","*中*","*高*"})))),"大","NG"))))&amp;MAX(TEXT(MID($F170,{1,2,3,4,5},{1;2;3;4;5;6;7;8;9;10;11;12;13;14;15}),"標準;;0;!0")*1),$M$25:$M$45,1,FALSE),"NG")))</f>
        <v/>
      </c>
      <c r="T170" s="237" t="str">
        <f t="shared" si="56"/>
        <v/>
      </c>
      <c r="U170" s="189">
        <f t="shared" si="57"/>
        <v>0</v>
      </c>
      <c r="V170" s="189">
        <f t="shared" si="66"/>
        <v>0</v>
      </c>
      <c r="W170" s="189">
        <f t="shared" si="58"/>
        <v>0</v>
      </c>
      <c r="X170" s="193" t="str">
        <f t="shared" si="47"/>
        <v/>
      </c>
      <c r="Y170" s="237" t="str">
        <f t="shared" si="48"/>
        <v>氏名</v>
      </c>
      <c r="Z170" s="237" t="str">
        <f t="shared" si="59"/>
        <v>・</v>
      </c>
      <c r="AA170" s="237" t="str">
        <f t="shared" si="49"/>
        <v>年齢</v>
      </c>
      <c r="AB170" s="237" t="str">
        <f t="shared" si="60"/>
        <v>・</v>
      </c>
      <c r="AC170" s="237" t="str">
        <f t="shared" si="50"/>
        <v>学年</v>
      </c>
      <c r="AD170" s="237" t="str">
        <f t="shared" si="61"/>
        <v>・</v>
      </c>
      <c r="AE170" s="237" t="str">
        <f t="shared" si="51"/>
        <v>プログラム掲載の有無</v>
      </c>
      <c r="AF170" s="237" t="str">
        <f t="shared" si="62"/>
        <v>が未記入です。</v>
      </c>
      <c r="AG170" s="237" t="str">
        <f t="shared" si="52"/>
        <v/>
      </c>
      <c r="AH170" s="237" t="str">
        <f t="shared" si="63"/>
        <v/>
      </c>
      <c r="AI170" s="237" t="str">
        <f t="shared" si="64"/>
        <v/>
      </c>
      <c r="AJ170" s="237" t="str">
        <f t="shared" si="65"/>
        <v/>
      </c>
      <c r="AK170" s="237" t="str">
        <f t="shared" si="53"/>
        <v/>
      </c>
    </row>
    <row r="171" spans="1:37" ht="25.5" hidden="1" customHeight="1">
      <c r="A171" s="183"/>
      <c r="B171" s="183"/>
      <c r="C171" s="228">
        <v>147</v>
      </c>
      <c r="D171" s="373"/>
      <c r="E171" s="371"/>
      <c r="F171" s="372"/>
      <c r="G171" s="373" t="s">
        <v>25</v>
      </c>
      <c r="H171" s="232" t="str">
        <f t="shared" si="45"/>
        <v/>
      </c>
      <c r="I171" s="232"/>
      <c r="J171" s="183"/>
      <c r="K171" s="183"/>
      <c r="L171" s="189"/>
      <c r="M171" s="189"/>
      <c r="N171" s="189"/>
      <c r="O171" s="189"/>
      <c r="P171" s="236" t="str">
        <f t="shared" si="54"/>
        <v/>
      </c>
      <c r="Q171" s="237" t="str">
        <f t="shared" si="55"/>
        <v/>
      </c>
      <c r="R171" s="237" t="str">
        <f t="shared" si="46"/>
        <v/>
      </c>
      <c r="S171" s="237" t="str">
        <f>IF(SUBSTITUTE(SUBSTITUTE($F171,"　","")," ","")="","",IFERROR(VLOOKUP($F171,$M$25:$M$45,1,FALSE),IFERROR(VLOOKUP(IF(AND(LEFT($F171,1)="小",NOT(SUM(COUNTIF($F171,{"*中*","*高*","*大*"})))),"小",IF(AND(LEFT($F171,1)="中",NOT(SUM(COUNTIF($F171,{"*小*","*高*","*大*"})))),"中",IF(AND(LEFT($F171,1)="高",NOT(SUM(COUNTIF($F171,{"*小*","*中*","*大*"})))),"高",IF(AND(LEFT($F171,1)="大",NOT(SUM(COUNTIF($F171,{"*小*","*中*","*高*"})))),"大","NG"))))&amp;MAX(TEXT(MID($F171,{1,2,3,4,5},{1;2;3;4;5;6;7;8;9;10;11;12;13;14;15}),"標準;;0;!0")*1),$M$25:$M$45,1,FALSE),"NG")))</f>
        <v/>
      </c>
      <c r="T171" s="237" t="str">
        <f t="shared" si="56"/>
        <v/>
      </c>
      <c r="U171" s="189">
        <f t="shared" si="57"/>
        <v>0</v>
      </c>
      <c r="V171" s="189">
        <f t="shared" si="66"/>
        <v>0</v>
      </c>
      <c r="W171" s="189">
        <f t="shared" si="58"/>
        <v>0</v>
      </c>
      <c r="X171" s="193" t="str">
        <f t="shared" si="47"/>
        <v/>
      </c>
      <c r="Y171" s="237" t="str">
        <f t="shared" si="48"/>
        <v>氏名</v>
      </c>
      <c r="Z171" s="237" t="str">
        <f t="shared" si="59"/>
        <v>・</v>
      </c>
      <c r="AA171" s="237" t="str">
        <f t="shared" si="49"/>
        <v>年齢</v>
      </c>
      <c r="AB171" s="237" t="str">
        <f t="shared" si="60"/>
        <v>・</v>
      </c>
      <c r="AC171" s="237" t="str">
        <f t="shared" si="50"/>
        <v>学年</v>
      </c>
      <c r="AD171" s="237" t="str">
        <f t="shared" si="61"/>
        <v>・</v>
      </c>
      <c r="AE171" s="237" t="str">
        <f t="shared" si="51"/>
        <v>プログラム掲載の有無</v>
      </c>
      <c r="AF171" s="237" t="str">
        <f t="shared" si="62"/>
        <v>が未記入です。</v>
      </c>
      <c r="AG171" s="237" t="str">
        <f t="shared" si="52"/>
        <v/>
      </c>
      <c r="AH171" s="237" t="str">
        <f t="shared" si="63"/>
        <v/>
      </c>
      <c r="AI171" s="237" t="str">
        <f t="shared" si="64"/>
        <v/>
      </c>
      <c r="AJ171" s="237" t="str">
        <f t="shared" si="65"/>
        <v/>
      </c>
      <c r="AK171" s="237" t="str">
        <f t="shared" si="53"/>
        <v/>
      </c>
    </row>
    <row r="172" spans="1:37" ht="25.5" hidden="1" customHeight="1">
      <c r="A172" s="183"/>
      <c r="B172" s="183"/>
      <c r="C172" s="228">
        <v>148</v>
      </c>
      <c r="D172" s="373"/>
      <c r="E172" s="371"/>
      <c r="F172" s="372"/>
      <c r="G172" s="373" t="s">
        <v>25</v>
      </c>
      <c r="H172" s="232" t="str">
        <f t="shared" si="45"/>
        <v/>
      </c>
      <c r="I172" s="232"/>
      <c r="J172" s="183"/>
      <c r="K172" s="183"/>
      <c r="L172" s="189"/>
      <c r="M172" s="189"/>
      <c r="N172" s="189"/>
      <c r="O172" s="189"/>
      <c r="P172" s="236" t="str">
        <f t="shared" si="54"/>
        <v/>
      </c>
      <c r="Q172" s="237" t="str">
        <f t="shared" si="55"/>
        <v/>
      </c>
      <c r="R172" s="237" t="str">
        <f t="shared" si="46"/>
        <v/>
      </c>
      <c r="S172" s="237" t="str">
        <f>IF(SUBSTITUTE(SUBSTITUTE($F172,"　","")," ","")="","",IFERROR(VLOOKUP($F172,$M$25:$M$45,1,FALSE),IFERROR(VLOOKUP(IF(AND(LEFT($F172,1)="小",NOT(SUM(COUNTIF($F172,{"*中*","*高*","*大*"})))),"小",IF(AND(LEFT($F172,1)="中",NOT(SUM(COUNTIF($F172,{"*小*","*高*","*大*"})))),"中",IF(AND(LEFT($F172,1)="高",NOT(SUM(COUNTIF($F172,{"*小*","*中*","*大*"})))),"高",IF(AND(LEFT($F172,1)="大",NOT(SUM(COUNTIF($F172,{"*小*","*中*","*高*"})))),"大","NG"))))&amp;MAX(TEXT(MID($F172,{1,2,3,4,5},{1;2;3;4;5;6;7;8;9;10;11;12;13;14;15}),"標準;;0;!0")*1),$M$25:$M$45,1,FALSE),"NG")))</f>
        <v/>
      </c>
      <c r="T172" s="237" t="str">
        <f t="shared" si="56"/>
        <v/>
      </c>
      <c r="U172" s="189">
        <f t="shared" si="57"/>
        <v>0</v>
      </c>
      <c r="V172" s="189">
        <f t="shared" si="66"/>
        <v>0</v>
      </c>
      <c r="W172" s="189">
        <f t="shared" si="58"/>
        <v>0</v>
      </c>
      <c r="X172" s="193" t="str">
        <f t="shared" si="47"/>
        <v/>
      </c>
      <c r="Y172" s="237" t="str">
        <f t="shared" si="48"/>
        <v>氏名</v>
      </c>
      <c r="Z172" s="237" t="str">
        <f t="shared" si="59"/>
        <v>・</v>
      </c>
      <c r="AA172" s="237" t="str">
        <f t="shared" si="49"/>
        <v>年齢</v>
      </c>
      <c r="AB172" s="237" t="str">
        <f t="shared" si="60"/>
        <v>・</v>
      </c>
      <c r="AC172" s="237" t="str">
        <f t="shared" si="50"/>
        <v>学年</v>
      </c>
      <c r="AD172" s="237" t="str">
        <f t="shared" si="61"/>
        <v>・</v>
      </c>
      <c r="AE172" s="237" t="str">
        <f t="shared" si="51"/>
        <v>プログラム掲載の有無</v>
      </c>
      <c r="AF172" s="237" t="str">
        <f t="shared" si="62"/>
        <v>が未記入です。</v>
      </c>
      <c r="AG172" s="237" t="str">
        <f t="shared" si="52"/>
        <v/>
      </c>
      <c r="AH172" s="237" t="str">
        <f t="shared" si="63"/>
        <v/>
      </c>
      <c r="AI172" s="237" t="str">
        <f t="shared" si="64"/>
        <v/>
      </c>
      <c r="AJ172" s="237" t="str">
        <f t="shared" si="65"/>
        <v/>
      </c>
      <c r="AK172" s="237" t="str">
        <f t="shared" si="53"/>
        <v/>
      </c>
    </row>
    <row r="173" spans="1:37" ht="25.5" hidden="1" customHeight="1">
      <c r="A173" s="183"/>
      <c r="B173" s="183"/>
      <c r="C173" s="228">
        <v>149</v>
      </c>
      <c r="D173" s="373"/>
      <c r="E173" s="371"/>
      <c r="F173" s="372"/>
      <c r="G173" s="373" t="s">
        <v>25</v>
      </c>
      <c r="H173" s="232" t="str">
        <f t="shared" si="45"/>
        <v/>
      </c>
      <c r="I173" s="232"/>
      <c r="J173" s="183"/>
      <c r="K173" s="183"/>
      <c r="L173" s="189"/>
      <c r="M173" s="189"/>
      <c r="N173" s="189"/>
      <c r="O173" s="189"/>
      <c r="P173" s="236" t="str">
        <f t="shared" si="54"/>
        <v/>
      </c>
      <c r="Q173" s="237" t="str">
        <f t="shared" si="55"/>
        <v/>
      </c>
      <c r="R173" s="237" t="str">
        <f t="shared" si="46"/>
        <v/>
      </c>
      <c r="S173" s="237" t="str">
        <f>IF(SUBSTITUTE(SUBSTITUTE($F173,"　","")," ","")="","",IFERROR(VLOOKUP($F173,$M$25:$M$45,1,FALSE),IFERROR(VLOOKUP(IF(AND(LEFT($F173,1)="小",NOT(SUM(COUNTIF($F173,{"*中*","*高*","*大*"})))),"小",IF(AND(LEFT($F173,1)="中",NOT(SUM(COUNTIF($F173,{"*小*","*高*","*大*"})))),"中",IF(AND(LEFT($F173,1)="高",NOT(SUM(COUNTIF($F173,{"*小*","*中*","*大*"})))),"高",IF(AND(LEFT($F173,1)="大",NOT(SUM(COUNTIF($F173,{"*小*","*中*","*高*"})))),"大","NG"))))&amp;MAX(TEXT(MID($F173,{1,2,3,4,5},{1;2;3;4;5;6;7;8;9;10;11;12;13;14;15}),"標準;;0;!0")*1),$M$25:$M$45,1,FALSE),"NG")))</f>
        <v/>
      </c>
      <c r="T173" s="237" t="str">
        <f t="shared" si="56"/>
        <v/>
      </c>
      <c r="U173" s="189">
        <f t="shared" si="57"/>
        <v>0</v>
      </c>
      <c r="V173" s="189">
        <f t="shared" si="66"/>
        <v>0</v>
      </c>
      <c r="W173" s="189">
        <f t="shared" si="58"/>
        <v>0</v>
      </c>
      <c r="X173" s="193" t="str">
        <f t="shared" si="47"/>
        <v/>
      </c>
      <c r="Y173" s="237" t="str">
        <f t="shared" si="48"/>
        <v>氏名</v>
      </c>
      <c r="Z173" s="237" t="str">
        <f t="shared" si="59"/>
        <v>・</v>
      </c>
      <c r="AA173" s="237" t="str">
        <f t="shared" si="49"/>
        <v>年齢</v>
      </c>
      <c r="AB173" s="237" t="str">
        <f t="shared" si="60"/>
        <v>・</v>
      </c>
      <c r="AC173" s="237" t="str">
        <f t="shared" si="50"/>
        <v>学年</v>
      </c>
      <c r="AD173" s="237" t="str">
        <f t="shared" si="61"/>
        <v>・</v>
      </c>
      <c r="AE173" s="237" t="str">
        <f t="shared" si="51"/>
        <v>プログラム掲載の有無</v>
      </c>
      <c r="AF173" s="237" t="str">
        <f t="shared" si="62"/>
        <v>が未記入です。</v>
      </c>
      <c r="AG173" s="237" t="str">
        <f t="shared" si="52"/>
        <v/>
      </c>
      <c r="AH173" s="237" t="str">
        <f t="shared" si="63"/>
        <v/>
      </c>
      <c r="AI173" s="237" t="str">
        <f t="shared" si="64"/>
        <v/>
      </c>
      <c r="AJ173" s="237" t="str">
        <f t="shared" si="65"/>
        <v/>
      </c>
      <c r="AK173" s="237" t="str">
        <f t="shared" si="53"/>
        <v/>
      </c>
    </row>
    <row r="174" spans="1:37" ht="25.5" hidden="1" customHeight="1">
      <c r="A174" s="183"/>
      <c r="B174" s="183"/>
      <c r="C174" s="228">
        <v>150</v>
      </c>
      <c r="D174" s="373"/>
      <c r="E174" s="371"/>
      <c r="F174" s="372"/>
      <c r="G174" s="373" t="s">
        <v>25</v>
      </c>
      <c r="H174" s="232" t="str">
        <f t="shared" si="45"/>
        <v/>
      </c>
      <c r="I174" s="232"/>
      <c r="J174" s="183"/>
      <c r="K174" s="183"/>
      <c r="L174" s="189"/>
      <c r="M174" s="189"/>
      <c r="N174" s="189"/>
      <c r="O174" s="189"/>
      <c r="P174" s="236" t="str">
        <f t="shared" si="54"/>
        <v/>
      </c>
      <c r="Q174" s="237" t="str">
        <f t="shared" si="55"/>
        <v/>
      </c>
      <c r="R174" s="237" t="str">
        <f t="shared" si="46"/>
        <v/>
      </c>
      <c r="S174" s="237" t="str">
        <f>IF(SUBSTITUTE(SUBSTITUTE($F174,"　","")," ","")="","",IFERROR(VLOOKUP($F174,$M$25:$M$45,1,FALSE),IFERROR(VLOOKUP(IF(AND(LEFT($F174,1)="小",NOT(SUM(COUNTIF($F174,{"*中*","*高*","*大*"})))),"小",IF(AND(LEFT($F174,1)="中",NOT(SUM(COUNTIF($F174,{"*小*","*高*","*大*"})))),"中",IF(AND(LEFT($F174,1)="高",NOT(SUM(COUNTIF($F174,{"*小*","*中*","*大*"})))),"高",IF(AND(LEFT($F174,1)="大",NOT(SUM(COUNTIF($F174,{"*小*","*中*","*高*"})))),"大","NG"))))&amp;MAX(TEXT(MID($F174,{1,2,3,4,5},{1;2;3;4;5;6;7;8;9;10;11;12;13;14;15}),"標準;;0;!0")*1),$M$25:$M$45,1,FALSE),"NG")))</f>
        <v/>
      </c>
      <c r="T174" s="237" t="str">
        <f t="shared" si="56"/>
        <v/>
      </c>
      <c r="U174" s="189">
        <f t="shared" si="57"/>
        <v>0</v>
      </c>
      <c r="V174" s="189">
        <f t="shared" si="66"/>
        <v>0</v>
      </c>
      <c r="W174" s="189">
        <f t="shared" si="58"/>
        <v>0</v>
      </c>
      <c r="X174" s="193" t="str">
        <f t="shared" si="47"/>
        <v/>
      </c>
      <c r="Y174" s="237" t="str">
        <f t="shared" si="48"/>
        <v>氏名</v>
      </c>
      <c r="Z174" s="237" t="str">
        <f t="shared" si="59"/>
        <v>・</v>
      </c>
      <c r="AA174" s="237" t="str">
        <f t="shared" si="49"/>
        <v>年齢</v>
      </c>
      <c r="AB174" s="237" t="str">
        <f t="shared" si="60"/>
        <v>・</v>
      </c>
      <c r="AC174" s="237" t="str">
        <f t="shared" si="50"/>
        <v>学年</v>
      </c>
      <c r="AD174" s="237" t="str">
        <f t="shared" si="61"/>
        <v>・</v>
      </c>
      <c r="AE174" s="237" t="str">
        <f t="shared" si="51"/>
        <v>プログラム掲載の有無</v>
      </c>
      <c r="AF174" s="237" t="str">
        <f t="shared" si="62"/>
        <v>が未記入です。</v>
      </c>
      <c r="AG174" s="237" t="str">
        <f t="shared" si="52"/>
        <v/>
      </c>
      <c r="AH174" s="237" t="str">
        <f t="shared" si="63"/>
        <v/>
      </c>
      <c r="AI174" s="237" t="str">
        <f t="shared" si="64"/>
        <v/>
      </c>
      <c r="AJ174" s="237" t="str">
        <f t="shared" si="65"/>
        <v/>
      </c>
      <c r="AK174" s="237" t="str">
        <f t="shared" si="53"/>
        <v/>
      </c>
    </row>
    <row r="175" spans="1:37" ht="25.5" hidden="1" customHeight="1">
      <c r="A175" s="183"/>
      <c r="B175" s="183"/>
      <c r="C175" s="228">
        <v>151</v>
      </c>
      <c r="D175" s="373"/>
      <c r="E175" s="371"/>
      <c r="F175" s="372"/>
      <c r="G175" s="373" t="s">
        <v>25</v>
      </c>
      <c r="H175" s="232" t="str">
        <f t="shared" si="45"/>
        <v/>
      </c>
      <c r="I175" s="232"/>
      <c r="J175" s="183"/>
      <c r="K175" s="183"/>
      <c r="L175" s="189"/>
      <c r="M175" s="189"/>
      <c r="N175" s="189"/>
      <c r="O175" s="189"/>
      <c r="P175" s="236" t="str">
        <f t="shared" si="54"/>
        <v/>
      </c>
      <c r="Q175" s="237" t="str">
        <f t="shared" si="55"/>
        <v/>
      </c>
      <c r="R175" s="237" t="str">
        <f t="shared" si="46"/>
        <v/>
      </c>
      <c r="S175" s="237" t="str">
        <f>IF(SUBSTITUTE(SUBSTITUTE($F175,"　","")," ","")="","",IFERROR(VLOOKUP($F175,$M$25:$M$45,1,FALSE),IFERROR(VLOOKUP(IF(AND(LEFT($F175,1)="小",NOT(SUM(COUNTIF($F175,{"*中*","*高*","*大*"})))),"小",IF(AND(LEFT($F175,1)="中",NOT(SUM(COUNTIF($F175,{"*小*","*高*","*大*"})))),"中",IF(AND(LEFT($F175,1)="高",NOT(SUM(COUNTIF($F175,{"*小*","*中*","*大*"})))),"高",IF(AND(LEFT($F175,1)="大",NOT(SUM(COUNTIF($F175,{"*小*","*中*","*高*"})))),"大","NG"))))&amp;MAX(TEXT(MID($F175,{1,2,3,4,5},{1;2;3;4;5;6;7;8;9;10;11;12;13;14;15}),"標準;;0;!0")*1),$M$25:$M$45,1,FALSE),"NG")))</f>
        <v/>
      </c>
      <c r="T175" s="237" t="str">
        <f t="shared" si="56"/>
        <v/>
      </c>
      <c r="U175" s="189">
        <f t="shared" si="57"/>
        <v>0</v>
      </c>
      <c r="V175" s="189">
        <f t="shared" si="66"/>
        <v>0</v>
      </c>
      <c r="W175" s="189">
        <f t="shared" si="58"/>
        <v>0</v>
      </c>
      <c r="X175" s="193" t="str">
        <f t="shared" si="47"/>
        <v/>
      </c>
      <c r="Y175" s="237" t="str">
        <f t="shared" si="48"/>
        <v>氏名</v>
      </c>
      <c r="Z175" s="237" t="str">
        <f t="shared" si="59"/>
        <v>・</v>
      </c>
      <c r="AA175" s="237" t="str">
        <f t="shared" si="49"/>
        <v>年齢</v>
      </c>
      <c r="AB175" s="237" t="str">
        <f t="shared" si="60"/>
        <v>・</v>
      </c>
      <c r="AC175" s="237" t="str">
        <f t="shared" si="50"/>
        <v>学年</v>
      </c>
      <c r="AD175" s="237" t="str">
        <f t="shared" si="61"/>
        <v>・</v>
      </c>
      <c r="AE175" s="237" t="str">
        <f t="shared" si="51"/>
        <v>プログラム掲載の有無</v>
      </c>
      <c r="AF175" s="237" t="str">
        <f t="shared" si="62"/>
        <v>が未記入です。</v>
      </c>
      <c r="AG175" s="237" t="str">
        <f t="shared" si="52"/>
        <v/>
      </c>
      <c r="AH175" s="237" t="str">
        <f t="shared" si="63"/>
        <v/>
      </c>
      <c r="AI175" s="237" t="str">
        <f t="shared" si="64"/>
        <v/>
      </c>
      <c r="AJ175" s="237" t="str">
        <f t="shared" si="65"/>
        <v/>
      </c>
      <c r="AK175" s="237" t="str">
        <f t="shared" si="53"/>
        <v/>
      </c>
    </row>
    <row r="176" spans="1:37" ht="25.5" hidden="1" customHeight="1">
      <c r="A176" s="183"/>
      <c r="B176" s="183"/>
      <c r="C176" s="228">
        <v>152</v>
      </c>
      <c r="D176" s="373"/>
      <c r="E176" s="371"/>
      <c r="F176" s="372"/>
      <c r="G176" s="373" t="s">
        <v>25</v>
      </c>
      <c r="H176" s="232" t="str">
        <f t="shared" si="45"/>
        <v/>
      </c>
      <c r="I176" s="232"/>
      <c r="J176" s="183"/>
      <c r="K176" s="183"/>
      <c r="L176" s="189"/>
      <c r="M176" s="189"/>
      <c r="N176" s="189"/>
      <c r="O176" s="189"/>
      <c r="P176" s="236" t="str">
        <f t="shared" si="54"/>
        <v/>
      </c>
      <c r="Q176" s="237" t="str">
        <f t="shared" si="55"/>
        <v/>
      </c>
      <c r="R176" s="237" t="str">
        <f t="shared" si="46"/>
        <v/>
      </c>
      <c r="S176" s="237" t="str">
        <f>IF(SUBSTITUTE(SUBSTITUTE($F176,"　","")," ","")="","",IFERROR(VLOOKUP($F176,$M$25:$M$45,1,FALSE),IFERROR(VLOOKUP(IF(AND(LEFT($F176,1)="小",NOT(SUM(COUNTIF($F176,{"*中*","*高*","*大*"})))),"小",IF(AND(LEFT($F176,1)="中",NOT(SUM(COUNTIF($F176,{"*小*","*高*","*大*"})))),"中",IF(AND(LEFT($F176,1)="高",NOT(SUM(COUNTIF($F176,{"*小*","*中*","*大*"})))),"高",IF(AND(LEFT($F176,1)="大",NOT(SUM(COUNTIF($F176,{"*小*","*中*","*高*"})))),"大","NG"))))&amp;MAX(TEXT(MID($F176,{1,2,3,4,5},{1;2;3;4;5;6;7;8;9;10;11;12;13;14;15}),"標準;;0;!0")*1),$M$25:$M$45,1,FALSE),"NG")))</f>
        <v/>
      </c>
      <c r="T176" s="237" t="str">
        <f t="shared" si="56"/>
        <v/>
      </c>
      <c r="U176" s="189">
        <f t="shared" si="57"/>
        <v>0</v>
      </c>
      <c r="V176" s="189">
        <f t="shared" si="66"/>
        <v>0</v>
      </c>
      <c r="W176" s="189">
        <f t="shared" si="58"/>
        <v>0</v>
      </c>
      <c r="X176" s="193" t="str">
        <f t="shared" si="47"/>
        <v/>
      </c>
      <c r="Y176" s="237" t="str">
        <f t="shared" si="48"/>
        <v>氏名</v>
      </c>
      <c r="Z176" s="237" t="str">
        <f t="shared" si="59"/>
        <v>・</v>
      </c>
      <c r="AA176" s="237" t="str">
        <f t="shared" si="49"/>
        <v>年齢</v>
      </c>
      <c r="AB176" s="237" t="str">
        <f t="shared" si="60"/>
        <v>・</v>
      </c>
      <c r="AC176" s="237" t="str">
        <f t="shared" si="50"/>
        <v>学年</v>
      </c>
      <c r="AD176" s="237" t="str">
        <f t="shared" si="61"/>
        <v>・</v>
      </c>
      <c r="AE176" s="237" t="str">
        <f t="shared" si="51"/>
        <v>プログラム掲載の有無</v>
      </c>
      <c r="AF176" s="237" t="str">
        <f t="shared" si="62"/>
        <v>が未記入です。</v>
      </c>
      <c r="AG176" s="237" t="str">
        <f t="shared" si="52"/>
        <v/>
      </c>
      <c r="AH176" s="237" t="str">
        <f t="shared" si="63"/>
        <v/>
      </c>
      <c r="AI176" s="237" t="str">
        <f t="shared" si="64"/>
        <v/>
      </c>
      <c r="AJ176" s="237" t="str">
        <f t="shared" si="65"/>
        <v/>
      </c>
      <c r="AK176" s="237" t="str">
        <f t="shared" si="53"/>
        <v/>
      </c>
    </row>
    <row r="177" spans="1:37" ht="25.5" hidden="1" customHeight="1">
      <c r="A177" s="183"/>
      <c r="B177" s="183"/>
      <c r="C177" s="228">
        <v>153</v>
      </c>
      <c r="D177" s="373"/>
      <c r="E177" s="371"/>
      <c r="F177" s="372"/>
      <c r="G177" s="373" t="s">
        <v>25</v>
      </c>
      <c r="H177" s="232" t="str">
        <f t="shared" si="45"/>
        <v/>
      </c>
      <c r="I177" s="232"/>
      <c r="J177" s="183"/>
      <c r="K177" s="183"/>
      <c r="L177" s="189"/>
      <c r="M177" s="189"/>
      <c r="N177" s="189"/>
      <c r="O177" s="189"/>
      <c r="P177" s="236" t="str">
        <f t="shared" si="54"/>
        <v/>
      </c>
      <c r="Q177" s="237" t="str">
        <f t="shared" si="55"/>
        <v/>
      </c>
      <c r="R177" s="237" t="str">
        <f t="shared" si="46"/>
        <v/>
      </c>
      <c r="S177" s="237" t="str">
        <f>IF(SUBSTITUTE(SUBSTITUTE($F177,"　","")," ","")="","",IFERROR(VLOOKUP($F177,$M$25:$M$45,1,FALSE),IFERROR(VLOOKUP(IF(AND(LEFT($F177,1)="小",NOT(SUM(COUNTIF($F177,{"*中*","*高*","*大*"})))),"小",IF(AND(LEFT($F177,1)="中",NOT(SUM(COUNTIF($F177,{"*小*","*高*","*大*"})))),"中",IF(AND(LEFT($F177,1)="高",NOT(SUM(COUNTIF($F177,{"*小*","*中*","*大*"})))),"高",IF(AND(LEFT($F177,1)="大",NOT(SUM(COUNTIF($F177,{"*小*","*中*","*高*"})))),"大","NG"))))&amp;MAX(TEXT(MID($F177,{1,2,3,4,5},{1;2;3;4;5;6;7;8;9;10;11;12;13;14;15}),"標準;;0;!0")*1),$M$25:$M$45,1,FALSE),"NG")))</f>
        <v/>
      </c>
      <c r="T177" s="237" t="str">
        <f t="shared" si="56"/>
        <v/>
      </c>
      <c r="U177" s="189">
        <f t="shared" si="57"/>
        <v>0</v>
      </c>
      <c r="V177" s="189">
        <f t="shared" si="66"/>
        <v>0</v>
      </c>
      <c r="W177" s="189">
        <f t="shared" si="58"/>
        <v>0</v>
      </c>
      <c r="X177" s="193" t="str">
        <f t="shared" si="47"/>
        <v/>
      </c>
      <c r="Y177" s="237" t="str">
        <f t="shared" si="48"/>
        <v>氏名</v>
      </c>
      <c r="Z177" s="237" t="str">
        <f t="shared" si="59"/>
        <v>・</v>
      </c>
      <c r="AA177" s="237" t="str">
        <f t="shared" si="49"/>
        <v>年齢</v>
      </c>
      <c r="AB177" s="237" t="str">
        <f t="shared" si="60"/>
        <v>・</v>
      </c>
      <c r="AC177" s="237" t="str">
        <f t="shared" si="50"/>
        <v>学年</v>
      </c>
      <c r="AD177" s="237" t="str">
        <f t="shared" si="61"/>
        <v>・</v>
      </c>
      <c r="AE177" s="237" t="str">
        <f t="shared" si="51"/>
        <v>プログラム掲載の有無</v>
      </c>
      <c r="AF177" s="237" t="str">
        <f t="shared" si="62"/>
        <v>が未記入です。</v>
      </c>
      <c r="AG177" s="237" t="str">
        <f t="shared" si="52"/>
        <v/>
      </c>
      <c r="AH177" s="237" t="str">
        <f t="shared" si="63"/>
        <v/>
      </c>
      <c r="AI177" s="237" t="str">
        <f t="shared" si="64"/>
        <v/>
      </c>
      <c r="AJ177" s="237" t="str">
        <f t="shared" si="65"/>
        <v/>
      </c>
      <c r="AK177" s="237" t="str">
        <f t="shared" si="53"/>
        <v/>
      </c>
    </row>
    <row r="178" spans="1:37" ht="25.5" hidden="1" customHeight="1">
      <c r="A178" s="183"/>
      <c r="B178" s="183"/>
      <c r="C178" s="228">
        <v>154</v>
      </c>
      <c r="D178" s="373"/>
      <c r="E178" s="371"/>
      <c r="F178" s="372"/>
      <c r="G178" s="373" t="s">
        <v>25</v>
      </c>
      <c r="H178" s="232" t="str">
        <f t="shared" si="45"/>
        <v/>
      </c>
      <c r="I178" s="232"/>
      <c r="J178" s="183"/>
      <c r="K178" s="183"/>
      <c r="L178" s="189"/>
      <c r="M178" s="189"/>
      <c r="N178" s="189"/>
      <c r="O178" s="189"/>
      <c r="P178" s="236" t="str">
        <f t="shared" si="54"/>
        <v/>
      </c>
      <c r="Q178" s="237" t="str">
        <f t="shared" si="55"/>
        <v/>
      </c>
      <c r="R178" s="237" t="str">
        <f t="shared" si="46"/>
        <v/>
      </c>
      <c r="S178" s="237" t="str">
        <f>IF(SUBSTITUTE(SUBSTITUTE($F178,"　","")," ","")="","",IFERROR(VLOOKUP($F178,$M$25:$M$45,1,FALSE),IFERROR(VLOOKUP(IF(AND(LEFT($F178,1)="小",NOT(SUM(COUNTIF($F178,{"*中*","*高*","*大*"})))),"小",IF(AND(LEFT($F178,1)="中",NOT(SUM(COUNTIF($F178,{"*小*","*高*","*大*"})))),"中",IF(AND(LEFT($F178,1)="高",NOT(SUM(COUNTIF($F178,{"*小*","*中*","*大*"})))),"高",IF(AND(LEFT($F178,1)="大",NOT(SUM(COUNTIF($F178,{"*小*","*中*","*高*"})))),"大","NG"))))&amp;MAX(TEXT(MID($F178,{1,2,3,4,5},{1;2;3;4;5;6;7;8;9;10;11;12;13;14;15}),"標準;;0;!0")*1),$M$25:$M$45,1,FALSE),"NG")))</f>
        <v/>
      </c>
      <c r="T178" s="237" t="str">
        <f t="shared" si="56"/>
        <v/>
      </c>
      <c r="U178" s="189">
        <f t="shared" si="57"/>
        <v>0</v>
      </c>
      <c r="V178" s="189">
        <f t="shared" si="66"/>
        <v>0</v>
      </c>
      <c r="W178" s="189">
        <f t="shared" si="58"/>
        <v>0</v>
      </c>
      <c r="X178" s="193" t="str">
        <f t="shared" si="47"/>
        <v/>
      </c>
      <c r="Y178" s="237" t="str">
        <f t="shared" si="48"/>
        <v>氏名</v>
      </c>
      <c r="Z178" s="237" t="str">
        <f t="shared" si="59"/>
        <v>・</v>
      </c>
      <c r="AA178" s="237" t="str">
        <f t="shared" si="49"/>
        <v>年齢</v>
      </c>
      <c r="AB178" s="237" t="str">
        <f t="shared" si="60"/>
        <v>・</v>
      </c>
      <c r="AC178" s="237" t="str">
        <f t="shared" si="50"/>
        <v>学年</v>
      </c>
      <c r="AD178" s="237" t="str">
        <f t="shared" si="61"/>
        <v>・</v>
      </c>
      <c r="AE178" s="237" t="str">
        <f t="shared" si="51"/>
        <v>プログラム掲載の有無</v>
      </c>
      <c r="AF178" s="237" t="str">
        <f t="shared" si="62"/>
        <v>が未記入です。</v>
      </c>
      <c r="AG178" s="237" t="str">
        <f t="shared" si="52"/>
        <v/>
      </c>
      <c r="AH178" s="237" t="str">
        <f t="shared" si="63"/>
        <v/>
      </c>
      <c r="AI178" s="237" t="str">
        <f t="shared" si="64"/>
        <v/>
      </c>
      <c r="AJ178" s="237" t="str">
        <f t="shared" si="65"/>
        <v/>
      </c>
      <c r="AK178" s="237" t="str">
        <f t="shared" si="53"/>
        <v/>
      </c>
    </row>
    <row r="179" spans="1:37" ht="25.5" hidden="1" customHeight="1">
      <c r="A179" s="183"/>
      <c r="B179" s="183"/>
      <c r="C179" s="228">
        <v>155</v>
      </c>
      <c r="D179" s="373"/>
      <c r="E179" s="371"/>
      <c r="F179" s="372"/>
      <c r="G179" s="373" t="s">
        <v>25</v>
      </c>
      <c r="H179" s="232" t="str">
        <f t="shared" si="45"/>
        <v/>
      </c>
      <c r="I179" s="232"/>
      <c r="J179" s="183"/>
      <c r="K179" s="183"/>
      <c r="L179" s="189"/>
      <c r="M179" s="189"/>
      <c r="N179" s="189"/>
      <c r="O179" s="189"/>
      <c r="P179" s="236" t="str">
        <f t="shared" si="54"/>
        <v/>
      </c>
      <c r="Q179" s="237" t="str">
        <f t="shared" si="55"/>
        <v/>
      </c>
      <c r="R179" s="237" t="str">
        <f t="shared" si="46"/>
        <v/>
      </c>
      <c r="S179" s="237" t="str">
        <f>IF(SUBSTITUTE(SUBSTITUTE($F179,"　","")," ","")="","",IFERROR(VLOOKUP($F179,$M$25:$M$45,1,FALSE),IFERROR(VLOOKUP(IF(AND(LEFT($F179,1)="小",NOT(SUM(COUNTIF($F179,{"*中*","*高*","*大*"})))),"小",IF(AND(LEFT($F179,1)="中",NOT(SUM(COUNTIF($F179,{"*小*","*高*","*大*"})))),"中",IF(AND(LEFT($F179,1)="高",NOT(SUM(COUNTIF($F179,{"*小*","*中*","*大*"})))),"高",IF(AND(LEFT($F179,1)="大",NOT(SUM(COUNTIF($F179,{"*小*","*中*","*高*"})))),"大","NG"))))&amp;MAX(TEXT(MID($F179,{1,2,3,4,5},{1;2;3;4;5;6;7;8;9;10;11;12;13;14;15}),"標準;;0;!0")*1),$M$25:$M$45,1,FALSE),"NG")))</f>
        <v/>
      </c>
      <c r="T179" s="237" t="str">
        <f t="shared" si="56"/>
        <v/>
      </c>
      <c r="U179" s="189">
        <f t="shared" si="57"/>
        <v>0</v>
      </c>
      <c r="V179" s="189">
        <f t="shared" si="66"/>
        <v>0</v>
      </c>
      <c r="W179" s="189">
        <f t="shared" si="58"/>
        <v>0</v>
      </c>
      <c r="X179" s="193" t="str">
        <f t="shared" si="47"/>
        <v/>
      </c>
      <c r="Y179" s="237" t="str">
        <f t="shared" si="48"/>
        <v>氏名</v>
      </c>
      <c r="Z179" s="237" t="str">
        <f t="shared" si="59"/>
        <v>・</v>
      </c>
      <c r="AA179" s="237" t="str">
        <f t="shared" si="49"/>
        <v>年齢</v>
      </c>
      <c r="AB179" s="237" t="str">
        <f t="shared" si="60"/>
        <v>・</v>
      </c>
      <c r="AC179" s="237" t="str">
        <f t="shared" si="50"/>
        <v>学年</v>
      </c>
      <c r="AD179" s="237" t="str">
        <f t="shared" si="61"/>
        <v>・</v>
      </c>
      <c r="AE179" s="237" t="str">
        <f t="shared" si="51"/>
        <v>プログラム掲載の有無</v>
      </c>
      <c r="AF179" s="237" t="str">
        <f t="shared" si="62"/>
        <v>が未記入です。</v>
      </c>
      <c r="AG179" s="237" t="str">
        <f t="shared" si="52"/>
        <v/>
      </c>
      <c r="AH179" s="237" t="str">
        <f t="shared" si="63"/>
        <v/>
      </c>
      <c r="AI179" s="237" t="str">
        <f t="shared" si="64"/>
        <v/>
      </c>
      <c r="AJ179" s="237" t="str">
        <f t="shared" si="65"/>
        <v/>
      </c>
      <c r="AK179" s="237" t="str">
        <f t="shared" si="53"/>
        <v/>
      </c>
    </row>
    <row r="180" spans="1:37" ht="25.5" hidden="1" customHeight="1">
      <c r="A180" s="183"/>
      <c r="B180" s="183"/>
      <c r="C180" s="228">
        <v>156</v>
      </c>
      <c r="D180" s="373"/>
      <c r="E180" s="371"/>
      <c r="F180" s="372"/>
      <c r="G180" s="373" t="s">
        <v>25</v>
      </c>
      <c r="H180" s="232" t="str">
        <f t="shared" si="45"/>
        <v/>
      </c>
      <c r="I180" s="232"/>
      <c r="J180" s="183"/>
      <c r="K180" s="183"/>
      <c r="L180" s="189"/>
      <c r="M180" s="189"/>
      <c r="N180" s="189"/>
      <c r="O180" s="189"/>
      <c r="P180" s="236" t="str">
        <f t="shared" si="54"/>
        <v/>
      </c>
      <c r="Q180" s="237" t="str">
        <f t="shared" si="55"/>
        <v/>
      </c>
      <c r="R180" s="237" t="str">
        <f t="shared" si="46"/>
        <v/>
      </c>
      <c r="S180" s="237" t="str">
        <f>IF(SUBSTITUTE(SUBSTITUTE($F180,"　","")," ","")="","",IFERROR(VLOOKUP($F180,$M$25:$M$45,1,FALSE),IFERROR(VLOOKUP(IF(AND(LEFT($F180,1)="小",NOT(SUM(COUNTIF($F180,{"*中*","*高*","*大*"})))),"小",IF(AND(LEFT($F180,1)="中",NOT(SUM(COUNTIF($F180,{"*小*","*高*","*大*"})))),"中",IF(AND(LEFT($F180,1)="高",NOT(SUM(COUNTIF($F180,{"*小*","*中*","*大*"})))),"高",IF(AND(LEFT($F180,1)="大",NOT(SUM(COUNTIF($F180,{"*小*","*中*","*高*"})))),"大","NG"))))&amp;MAX(TEXT(MID($F180,{1,2,3,4,5},{1;2;3;4;5;6;7;8;9;10;11;12;13;14;15}),"標準;;0;!0")*1),$M$25:$M$45,1,FALSE),"NG")))</f>
        <v/>
      </c>
      <c r="T180" s="237" t="str">
        <f t="shared" si="56"/>
        <v/>
      </c>
      <c r="U180" s="189">
        <f t="shared" si="57"/>
        <v>0</v>
      </c>
      <c r="V180" s="189">
        <f t="shared" si="66"/>
        <v>0</v>
      </c>
      <c r="W180" s="189">
        <f t="shared" si="58"/>
        <v>0</v>
      </c>
      <c r="X180" s="193" t="str">
        <f t="shared" si="47"/>
        <v/>
      </c>
      <c r="Y180" s="237" t="str">
        <f t="shared" si="48"/>
        <v>氏名</v>
      </c>
      <c r="Z180" s="237" t="str">
        <f t="shared" si="59"/>
        <v>・</v>
      </c>
      <c r="AA180" s="237" t="str">
        <f t="shared" si="49"/>
        <v>年齢</v>
      </c>
      <c r="AB180" s="237" t="str">
        <f t="shared" si="60"/>
        <v>・</v>
      </c>
      <c r="AC180" s="237" t="str">
        <f t="shared" si="50"/>
        <v>学年</v>
      </c>
      <c r="AD180" s="237" t="str">
        <f t="shared" si="61"/>
        <v>・</v>
      </c>
      <c r="AE180" s="237" t="str">
        <f t="shared" si="51"/>
        <v>プログラム掲載の有無</v>
      </c>
      <c r="AF180" s="237" t="str">
        <f t="shared" si="62"/>
        <v>が未記入です。</v>
      </c>
      <c r="AG180" s="237" t="str">
        <f t="shared" si="52"/>
        <v/>
      </c>
      <c r="AH180" s="237" t="str">
        <f t="shared" si="63"/>
        <v/>
      </c>
      <c r="AI180" s="237" t="str">
        <f t="shared" si="64"/>
        <v/>
      </c>
      <c r="AJ180" s="237" t="str">
        <f t="shared" si="65"/>
        <v/>
      </c>
      <c r="AK180" s="237" t="str">
        <f t="shared" si="53"/>
        <v/>
      </c>
    </row>
    <row r="181" spans="1:37" ht="25.5" hidden="1" customHeight="1">
      <c r="A181" s="183"/>
      <c r="B181" s="183"/>
      <c r="C181" s="228">
        <v>157</v>
      </c>
      <c r="D181" s="373"/>
      <c r="E181" s="371"/>
      <c r="F181" s="372"/>
      <c r="G181" s="373" t="s">
        <v>25</v>
      </c>
      <c r="H181" s="232" t="str">
        <f t="shared" si="45"/>
        <v/>
      </c>
      <c r="I181" s="232"/>
      <c r="J181" s="183"/>
      <c r="K181" s="183"/>
      <c r="L181" s="189"/>
      <c r="M181" s="189"/>
      <c r="N181" s="189"/>
      <c r="O181" s="189"/>
      <c r="P181" s="236" t="str">
        <f t="shared" si="54"/>
        <v/>
      </c>
      <c r="Q181" s="237" t="str">
        <f t="shared" si="55"/>
        <v/>
      </c>
      <c r="R181" s="237" t="str">
        <f t="shared" si="46"/>
        <v/>
      </c>
      <c r="S181" s="237" t="str">
        <f>IF(SUBSTITUTE(SUBSTITUTE($F181,"　","")," ","")="","",IFERROR(VLOOKUP($F181,$M$25:$M$45,1,FALSE),IFERROR(VLOOKUP(IF(AND(LEFT($F181,1)="小",NOT(SUM(COUNTIF($F181,{"*中*","*高*","*大*"})))),"小",IF(AND(LEFT($F181,1)="中",NOT(SUM(COUNTIF($F181,{"*小*","*高*","*大*"})))),"中",IF(AND(LEFT($F181,1)="高",NOT(SUM(COUNTIF($F181,{"*小*","*中*","*大*"})))),"高",IF(AND(LEFT($F181,1)="大",NOT(SUM(COUNTIF($F181,{"*小*","*中*","*高*"})))),"大","NG"))))&amp;MAX(TEXT(MID($F181,{1,2,3,4,5},{1;2;3;4;5;6;7;8;9;10;11;12;13;14;15}),"標準;;0;!0")*1),$M$25:$M$45,1,FALSE),"NG")))</f>
        <v/>
      </c>
      <c r="T181" s="237" t="str">
        <f t="shared" si="56"/>
        <v/>
      </c>
      <c r="U181" s="189">
        <f t="shared" si="57"/>
        <v>0</v>
      </c>
      <c r="V181" s="189">
        <f t="shared" si="66"/>
        <v>0</v>
      </c>
      <c r="W181" s="189">
        <f t="shared" si="58"/>
        <v>0</v>
      </c>
      <c r="X181" s="193" t="str">
        <f t="shared" si="47"/>
        <v/>
      </c>
      <c r="Y181" s="237" t="str">
        <f t="shared" si="48"/>
        <v>氏名</v>
      </c>
      <c r="Z181" s="237" t="str">
        <f t="shared" si="59"/>
        <v>・</v>
      </c>
      <c r="AA181" s="237" t="str">
        <f t="shared" si="49"/>
        <v>年齢</v>
      </c>
      <c r="AB181" s="237" t="str">
        <f t="shared" si="60"/>
        <v>・</v>
      </c>
      <c r="AC181" s="237" t="str">
        <f t="shared" si="50"/>
        <v>学年</v>
      </c>
      <c r="AD181" s="237" t="str">
        <f t="shared" si="61"/>
        <v>・</v>
      </c>
      <c r="AE181" s="237" t="str">
        <f t="shared" si="51"/>
        <v>プログラム掲載の有無</v>
      </c>
      <c r="AF181" s="237" t="str">
        <f t="shared" si="62"/>
        <v>が未記入です。</v>
      </c>
      <c r="AG181" s="237" t="str">
        <f t="shared" si="52"/>
        <v/>
      </c>
      <c r="AH181" s="237" t="str">
        <f t="shared" si="63"/>
        <v/>
      </c>
      <c r="AI181" s="237" t="str">
        <f t="shared" si="64"/>
        <v/>
      </c>
      <c r="AJ181" s="237" t="str">
        <f t="shared" si="65"/>
        <v/>
      </c>
      <c r="AK181" s="237" t="str">
        <f t="shared" si="53"/>
        <v/>
      </c>
    </row>
    <row r="182" spans="1:37" ht="25.5" hidden="1" customHeight="1">
      <c r="A182" s="183"/>
      <c r="B182" s="183"/>
      <c r="C182" s="228">
        <v>158</v>
      </c>
      <c r="D182" s="373"/>
      <c r="E182" s="371"/>
      <c r="F182" s="372"/>
      <c r="G182" s="373" t="s">
        <v>25</v>
      </c>
      <c r="H182" s="232" t="str">
        <f t="shared" si="45"/>
        <v/>
      </c>
      <c r="I182" s="232"/>
      <c r="J182" s="183"/>
      <c r="K182" s="183"/>
      <c r="L182" s="189"/>
      <c r="M182" s="189"/>
      <c r="N182" s="189"/>
      <c r="O182" s="189"/>
      <c r="P182" s="236" t="str">
        <f t="shared" si="54"/>
        <v/>
      </c>
      <c r="Q182" s="237" t="str">
        <f t="shared" si="55"/>
        <v/>
      </c>
      <c r="R182" s="237" t="str">
        <f t="shared" si="46"/>
        <v/>
      </c>
      <c r="S182" s="237" t="str">
        <f>IF(SUBSTITUTE(SUBSTITUTE($F182,"　","")," ","")="","",IFERROR(VLOOKUP($F182,$M$25:$M$45,1,FALSE),IFERROR(VLOOKUP(IF(AND(LEFT($F182,1)="小",NOT(SUM(COUNTIF($F182,{"*中*","*高*","*大*"})))),"小",IF(AND(LEFT($F182,1)="中",NOT(SUM(COUNTIF($F182,{"*小*","*高*","*大*"})))),"中",IF(AND(LEFT($F182,1)="高",NOT(SUM(COUNTIF($F182,{"*小*","*中*","*大*"})))),"高",IF(AND(LEFT($F182,1)="大",NOT(SUM(COUNTIF($F182,{"*小*","*中*","*高*"})))),"大","NG"))))&amp;MAX(TEXT(MID($F182,{1,2,3,4,5},{1;2;3;4;5;6;7;8;9;10;11;12;13;14;15}),"標準;;0;!0")*1),$M$25:$M$45,1,FALSE),"NG")))</f>
        <v/>
      </c>
      <c r="T182" s="237" t="str">
        <f t="shared" si="56"/>
        <v/>
      </c>
      <c r="U182" s="189">
        <f t="shared" si="57"/>
        <v>0</v>
      </c>
      <c r="V182" s="189">
        <f t="shared" si="66"/>
        <v>0</v>
      </c>
      <c r="W182" s="189">
        <f t="shared" si="58"/>
        <v>0</v>
      </c>
      <c r="X182" s="193" t="str">
        <f t="shared" si="47"/>
        <v/>
      </c>
      <c r="Y182" s="237" t="str">
        <f t="shared" si="48"/>
        <v>氏名</v>
      </c>
      <c r="Z182" s="237" t="str">
        <f t="shared" si="59"/>
        <v>・</v>
      </c>
      <c r="AA182" s="237" t="str">
        <f t="shared" si="49"/>
        <v>年齢</v>
      </c>
      <c r="AB182" s="237" t="str">
        <f t="shared" si="60"/>
        <v>・</v>
      </c>
      <c r="AC182" s="237" t="str">
        <f t="shared" si="50"/>
        <v>学年</v>
      </c>
      <c r="AD182" s="237" t="str">
        <f t="shared" si="61"/>
        <v>・</v>
      </c>
      <c r="AE182" s="237" t="str">
        <f t="shared" si="51"/>
        <v>プログラム掲載の有無</v>
      </c>
      <c r="AF182" s="237" t="str">
        <f t="shared" si="62"/>
        <v>が未記入です。</v>
      </c>
      <c r="AG182" s="237" t="str">
        <f t="shared" si="52"/>
        <v/>
      </c>
      <c r="AH182" s="237" t="str">
        <f t="shared" si="63"/>
        <v/>
      </c>
      <c r="AI182" s="237" t="str">
        <f t="shared" si="64"/>
        <v/>
      </c>
      <c r="AJ182" s="237" t="str">
        <f t="shared" si="65"/>
        <v/>
      </c>
      <c r="AK182" s="237" t="str">
        <f t="shared" si="53"/>
        <v/>
      </c>
    </row>
    <row r="183" spans="1:37" ht="25.5" hidden="1" customHeight="1">
      <c r="A183" s="183"/>
      <c r="B183" s="183"/>
      <c r="C183" s="228">
        <v>159</v>
      </c>
      <c r="D183" s="373"/>
      <c r="E183" s="371"/>
      <c r="F183" s="372"/>
      <c r="G183" s="373" t="s">
        <v>25</v>
      </c>
      <c r="H183" s="232" t="str">
        <f t="shared" si="45"/>
        <v/>
      </c>
      <c r="I183" s="232"/>
      <c r="J183" s="183"/>
      <c r="K183" s="183"/>
      <c r="L183" s="189"/>
      <c r="M183" s="189"/>
      <c r="N183" s="189"/>
      <c r="O183" s="189"/>
      <c r="P183" s="236" t="str">
        <f t="shared" si="54"/>
        <v/>
      </c>
      <c r="Q183" s="237" t="str">
        <f t="shared" si="55"/>
        <v/>
      </c>
      <c r="R183" s="237" t="str">
        <f t="shared" si="46"/>
        <v/>
      </c>
      <c r="S183" s="237" t="str">
        <f>IF(SUBSTITUTE(SUBSTITUTE($F183,"　","")," ","")="","",IFERROR(VLOOKUP($F183,$M$25:$M$45,1,FALSE),IFERROR(VLOOKUP(IF(AND(LEFT($F183,1)="小",NOT(SUM(COUNTIF($F183,{"*中*","*高*","*大*"})))),"小",IF(AND(LEFT($F183,1)="中",NOT(SUM(COUNTIF($F183,{"*小*","*高*","*大*"})))),"中",IF(AND(LEFT($F183,1)="高",NOT(SUM(COUNTIF($F183,{"*小*","*中*","*大*"})))),"高",IF(AND(LEFT($F183,1)="大",NOT(SUM(COUNTIF($F183,{"*小*","*中*","*高*"})))),"大","NG"))))&amp;MAX(TEXT(MID($F183,{1,2,3,4,5},{1;2;3;4;5;6;7;8;9;10;11;12;13;14;15}),"標準;;0;!0")*1),$M$25:$M$45,1,FALSE),"NG")))</f>
        <v/>
      </c>
      <c r="T183" s="237" t="str">
        <f t="shared" si="56"/>
        <v/>
      </c>
      <c r="U183" s="189">
        <f t="shared" si="57"/>
        <v>0</v>
      </c>
      <c r="V183" s="189">
        <f t="shared" si="66"/>
        <v>0</v>
      </c>
      <c r="W183" s="189">
        <f t="shared" si="58"/>
        <v>0</v>
      </c>
      <c r="X183" s="193" t="str">
        <f t="shared" si="47"/>
        <v/>
      </c>
      <c r="Y183" s="237" t="str">
        <f t="shared" si="48"/>
        <v>氏名</v>
      </c>
      <c r="Z183" s="237" t="str">
        <f t="shared" si="59"/>
        <v>・</v>
      </c>
      <c r="AA183" s="237" t="str">
        <f t="shared" si="49"/>
        <v>年齢</v>
      </c>
      <c r="AB183" s="237" t="str">
        <f t="shared" si="60"/>
        <v>・</v>
      </c>
      <c r="AC183" s="237" t="str">
        <f t="shared" si="50"/>
        <v>学年</v>
      </c>
      <c r="AD183" s="237" t="str">
        <f t="shared" si="61"/>
        <v>・</v>
      </c>
      <c r="AE183" s="237" t="str">
        <f t="shared" si="51"/>
        <v>プログラム掲載の有無</v>
      </c>
      <c r="AF183" s="237" t="str">
        <f t="shared" si="62"/>
        <v>が未記入です。</v>
      </c>
      <c r="AG183" s="237" t="str">
        <f t="shared" si="52"/>
        <v/>
      </c>
      <c r="AH183" s="237" t="str">
        <f t="shared" si="63"/>
        <v/>
      </c>
      <c r="AI183" s="237" t="str">
        <f t="shared" si="64"/>
        <v/>
      </c>
      <c r="AJ183" s="237" t="str">
        <f t="shared" si="65"/>
        <v/>
      </c>
      <c r="AK183" s="237" t="str">
        <f t="shared" si="53"/>
        <v/>
      </c>
    </row>
    <row r="184" spans="1:37" ht="25.5" hidden="1" customHeight="1">
      <c r="A184" s="183"/>
      <c r="B184" s="183"/>
      <c r="C184" s="228">
        <v>160</v>
      </c>
      <c r="D184" s="373"/>
      <c r="E184" s="371"/>
      <c r="F184" s="372"/>
      <c r="G184" s="373" t="s">
        <v>25</v>
      </c>
      <c r="H184" s="232" t="str">
        <f t="shared" si="45"/>
        <v/>
      </c>
      <c r="I184" s="232"/>
      <c r="J184" s="183"/>
      <c r="K184" s="183"/>
      <c r="L184" s="189"/>
      <c r="M184" s="189"/>
      <c r="N184" s="189"/>
      <c r="O184" s="189"/>
      <c r="P184" s="236" t="str">
        <f t="shared" si="54"/>
        <v/>
      </c>
      <c r="Q184" s="237" t="str">
        <f t="shared" si="55"/>
        <v/>
      </c>
      <c r="R184" s="237" t="str">
        <f t="shared" si="46"/>
        <v/>
      </c>
      <c r="S184" s="237" t="str">
        <f>IF(SUBSTITUTE(SUBSTITUTE($F184,"　","")," ","")="","",IFERROR(VLOOKUP($F184,$M$25:$M$45,1,FALSE),IFERROR(VLOOKUP(IF(AND(LEFT($F184,1)="小",NOT(SUM(COUNTIF($F184,{"*中*","*高*","*大*"})))),"小",IF(AND(LEFT($F184,1)="中",NOT(SUM(COUNTIF($F184,{"*小*","*高*","*大*"})))),"中",IF(AND(LEFT($F184,1)="高",NOT(SUM(COUNTIF($F184,{"*小*","*中*","*大*"})))),"高",IF(AND(LEFT($F184,1)="大",NOT(SUM(COUNTIF($F184,{"*小*","*中*","*高*"})))),"大","NG"))))&amp;MAX(TEXT(MID($F184,{1,2,3,4,5},{1;2;3;4;5;6;7;8;9;10;11;12;13;14;15}),"標準;;0;!0")*1),$M$25:$M$45,1,FALSE),"NG")))</f>
        <v/>
      </c>
      <c r="T184" s="237" t="str">
        <f t="shared" si="56"/>
        <v/>
      </c>
      <c r="U184" s="189">
        <f t="shared" si="57"/>
        <v>0</v>
      </c>
      <c r="V184" s="189">
        <f t="shared" si="66"/>
        <v>0</v>
      </c>
      <c r="W184" s="189">
        <f t="shared" si="58"/>
        <v>0</v>
      </c>
      <c r="X184" s="193" t="str">
        <f t="shared" si="47"/>
        <v/>
      </c>
      <c r="Y184" s="237" t="str">
        <f t="shared" si="48"/>
        <v>氏名</v>
      </c>
      <c r="Z184" s="237" t="str">
        <f t="shared" si="59"/>
        <v>・</v>
      </c>
      <c r="AA184" s="237" t="str">
        <f t="shared" si="49"/>
        <v>年齢</v>
      </c>
      <c r="AB184" s="237" t="str">
        <f t="shared" si="60"/>
        <v>・</v>
      </c>
      <c r="AC184" s="237" t="str">
        <f t="shared" si="50"/>
        <v>学年</v>
      </c>
      <c r="AD184" s="237" t="str">
        <f t="shared" si="61"/>
        <v>・</v>
      </c>
      <c r="AE184" s="237" t="str">
        <f t="shared" si="51"/>
        <v>プログラム掲載の有無</v>
      </c>
      <c r="AF184" s="237" t="str">
        <f t="shared" si="62"/>
        <v>が未記入です。</v>
      </c>
      <c r="AG184" s="237" t="str">
        <f t="shared" si="52"/>
        <v/>
      </c>
      <c r="AH184" s="237" t="str">
        <f t="shared" si="63"/>
        <v/>
      </c>
      <c r="AI184" s="237" t="str">
        <f t="shared" si="64"/>
        <v/>
      </c>
      <c r="AJ184" s="237" t="str">
        <f t="shared" si="65"/>
        <v/>
      </c>
      <c r="AK184" s="237" t="str">
        <f t="shared" si="53"/>
        <v/>
      </c>
    </row>
    <row r="185" spans="1:37" ht="25.5" hidden="1" customHeight="1">
      <c r="A185" s="183"/>
      <c r="B185" s="183"/>
      <c r="C185" s="228">
        <v>161</v>
      </c>
      <c r="D185" s="373"/>
      <c r="E185" s="371"/>
      <c r="F185" s="372"/>
      <c r="G185" s="373" t="s">
        <v>25</v>
      </c>
      <c r="H185" s="232" t="str">
        <f t="shared" si="45"/>
        <v/>
      </c>
      <c r="I185" s="232"/>
      <c r="J185" s="183"/>
      <c r="K185" s="183"/>
      <c r="L185" s="189"/>
      <c r="M185" s="189"/>
      <c r="N185" s="189"/>
      <c r="O185" s="189"/>
      <c r="P185" s="236" t="str">
        <f t="shared" si="54"/>
        <v/>
      </c>
      <c r="Q185" s="237" t="str">
        <f t="shared" si="55"/>
        <v/>
      </c>
      <c r="R185" s="237" t="str">
        <f t="shared" si="46"/>
        <v/>
      </c>
      <c r="S185" s="237" t="str">
        <f>IF(SUBSTITUTE(SUBSTITUTE($F185,"　","")," ","")="","",IFERROR(VLOOKUP($F185,$M$25:$M$45,1,FALSE),IFERROR(VLOOKUP(IF(AND(LEFT($F185,1)="小",NOT(SUM(COUNTIF($F185,{"*中*","*高*","*大*"})))),"小",IF(AND(LEFT($F185,1)="中",NOT(SUM(COUNTIF($F185,{"*小*","*高*","*大*"})))),"中",IF(AND(LEFT($F185,1)="高",NOT(SUM(COUNTIF($F185,{"*小*","*中*","*大*"})))),"高",IF(AND(LEFT($F185,1)="大",NOT(SUM(COUNTIF($F185,{"*小*","*中*","*高*"})))),"大","NG"))))&amp;MAX(TEXT(MID($F185,{1,2,3,4,5},{1;2;3;4;5;6;7;8;9;10;11;12;13;14;15}),"標準;;0;!0")*1),$M$25:$M$45,1,FALSE),"NG")))</f>
        <v/>
      </c>
      <c r="T185" s="237" t="str">
        <f t="shared" si="56"/>
        <v/>
      </c>
      <c r="U185" s="189">
        <f t="shared" si="57"/>
        <v>0</v>
      </c>
      <c r="V185" s="189">
        <f t="shared" si="66"/>
        <v>0</v>
      </c>
      <c r="W185" s="189">
        <f t="shared" si="58"/>
        <v>0</v>
      </c>
      <c r="X185" s="193" t="str">
        <f t="shared" si="47"/>
        <v/>
      </c>
      <c r="Y185" s="237" t="str">
        <f t="shared" si="48"/>
        <v>氏名</v>
      </c>
      <c r="Z185" s="237" t="str">
        <f t="shared" si="59"/>
        <v>・</v>
      </c>
      <c r="AA185" s="237" t="str">
        <f t="shared" si="49"/>
        <v>年齢</v>
      </c>
      <c r="AB185" s="237" t="str">
        <f t="shared" si="60"/>
        <v>・</v>
      </c>
      <c r="AC185" s="237" t="str">
        <f t="shared" si="50"/>
        <v>学年</v>
      </c>
      <c r="AD185" s="237" t="str">
        <f t="shared" si="61"/>
        <v>・</v>
      </c>
      <c r="AE185" s="237" t="str">
        <f t="shared" si="51"/>
        <v>プログラム掲載の有無</v>
      </c>
      <c r="AF185" s="237" t="str">
        <f t="shared" si="62"/>
        <v>が未記入です。</v>
      </c>
      <c r="AG185" s="237" t="str">
        <f t="shared" si="52"/>
        <v/>
      </c>
      <c r="AH185" s="237" t="str">
        <f t="shared" si="63"/>
        <v/>
      </c>
      <c r="AI185" s="237" t="str">
        <f t="shared" si="64"/>
        <v/>
      </c>
      <c r="AJ185" s="237" t="str">
        <f t="shared" si="65"/>
        <v/>
      </c>
      <c r="AK185" s="237" t="str">
        <f t="shared" si="53"/>
        <v/>
      </c>
    </row>
    <row r="186" spans="1:37" ht="25.5" hidden="1" customHeight="1">
      <c r="A186" s="183"/>
      <c r="B186" s="183"/>
      <c r="C186" s="228">
        <v>162</v>
      </c>
      <c r="D186" s="373"/>
      <c r="E186" s="371"/>
      <c r="F186" s="372"/>
      <c r="G186" s="373" t="s">
        <v>25</v>
      </c>
      <c r="H186" s="232" t="str">
        <f t="shared" si="45"/>
        <v/>
      </c>
      <c r="I186" s="232"/>
      <c r="J186" s="183"/>
      <c r="K186" s="183"/>
      <c r="L186" s="189"/>
      <c r="M186" s="189"/>
      <c r="N186" s="189"/>
      <c r="O186" s="189"/>
      <c r="P186" s="236" t="str">
        <f t="shared" si="54"/>
        <v/>
      </c>
      <c r="Q186" s="237" t="str">
        <f t="shared" si="55"/>
        <v/>
      </c>
      <c r="R186" s="237" t="str">
        <f t="shared" si="46"/>
        <v/>
      </c>
      <c r="S186" s="237" t="str">
        <f>IF(SUBSTITUTE(SUBSTITUTE($F186,"　","")," ","")="","",IFERROR(VLOOKUP($F186,$M$25:$M$45,1,FALSE),IFERROR(VLOOKUP(IF(AND(LEFT($F186,1)="小",NOT(SUM(COUNTIF($F186,{"*中*","*高*","*大*"})))),"小",IF(AND(LEFT($F186,1)="中",NOT(SUM(COUNTIF($F186,{"*小*","*高*","*大*"})))),"中",IF(AND(LEFT($F186,1)="高",NOT(SUM(COUNTIF($F186,{"*小*","*中*","*大*"})))),"高",IF(AND(LEFT($F186,1)="大",NOT(SUM(COUNTIF($F186,{"*小*","*中*","*高*"})))),"大","NG"))))&amp;MAX(TEXT(MID($F186,{1,2,3,4,5},{1;2;3;4;5;6;7;8;9;10;11;12;13;14;15}),"標準;;0;!0")*1),$M$25:$M$45,1,FALSE),"NG")))</f>
        <v/>
      </c>
      <c r="T186" s="237" t="str">
        <f t="shared" si="56"/>
        <v/>
      </c>
      <c r="U186" s="189">
        <f t="shared" si="57"/>
        <v>0</v>
      </c>
      <c r="V186" s="189">
        <f t="shared" si="66"/>
        <v>0</v>
      </c>
      <c r="W186" s="189">
        <f t="shared" si="58"/>
        <v>0</v>
      </c>
      <c r="X186" s="193" t="str">
        <f t="shared" si="47"/>
        <v/>
      </c>
      <c r="Y186" s="237" t="str">
        <f t="shared" si="48"/>
        <v>氏名</v>
      </c>
      <c r="Z186" s="237" t="str">
        <f t="shared" si="59"/>
        <v>・</v>
      </c>
      <c r="AA186" s="237" t="str">
        <f t="shared" si="49"/>
        <v>年齢</v>
      </c>
      <c r="AB186" s="237" t="str">
        <f t="shared" si="60"/>
        <v>・</v>
      </c>
      <c r="AC186" s="237" t="str">
        <f t="shared" si="50"/>
        <v>学年</v>
      </c>
      <c r="AD186" s="237" t="str">
        <f t="shared" si="61"/>
        <v>・</v>
      </c>
      <c r="AE186" s="237" t="str">
        <f t="shared" si="51"/>
        <v>プログラム掲載の有無</v>
      </c>
      <c r="AF186" s="237" t="str">
        <f t="shared" si="62"/>
        <v>が未記入です。</v>
      </c>
      <c r="AG186" s="237" t="str">
        <f t="shared" si="52"/>
        <v/>
      </c>
      <c r="AH186" s="237" t="str">
        <f t="shared" si="63"/>
        <v/>
      </c>
      <c r="AI186" s="237" t="str">
        <f t="shared" si="64"/>
        <v/>
      </c>
      <c r="AJ186" s="237" t="str">
        <f t="shared" si="65"/>
        <v/>
      </c>
      <c r="AK186" s="237" t="str">
        <f t="shared" si="53"/>
        <v/>
      </c>
    </row>
    <row r="187" spans="1:37" ht="25.5" hidden="1" customHeight="1">
      <c r="A187" s="183"/>
      <c r="B187" s="183"/>
      <c r="C187" s="228">
        <v>163</v>
      </c>
      <c r="D187" s="373"/>
      <c r="E187" s="371"/>
      <c r="F187" s="372"/>
      <c r="G187" s="373" t="s">
        <v>25</v>
      </c>
      <c r="H187" s="232" t="str">
        <f t="shared" si="45"/>
        <v/>
      </c>
      <c r="I187" s="232"/>
      <c r="J187" s="183"/>
      <c r="K187" s="183"/>
      <c r="L187" s="189"/>
      <c r="M187" s="189"/>
      <c r="N187" s="189"/>
      <c r="O187" s="189"/>
      <c r="P187" s="236" t="str">
        <f t="shared" si="54"/>
        <v/>
      </c>
      <c r="Q187" s="237" t="str">
        <f t="shared" si="55"/>
        <v/>
      </c>
      <c r="R187" s="237" t="str">
        <f t="shared" si="46"/>
        <v/>
      </c>
      <c r="S187" s="237" t="str">
        <f>IF(SUBSTITUTE(SUBSTITUTE($F187,"　","")," ","")="","",IFERROR(VLOOKUP($F187,$M$25:$M$45,1,FALSE),IFERROR(VLOOKUP(IF(AND(LEFT($F187,1)="小",NOT(SUM(COUNTIF($F187,{"*中*","*高*","*大*"})))),"小",IF(AND(LEFT($F187,1)="中",NOT(SUM(COUNTIF($F187,{"*小*","*高*","*大*"})))),"中",IF(AND(LEFT($F187,1)="高",NOT(SUM(COUNTIF($F187,{"*小*","*中*","*大*"})))),"高",IF(AND(LEFT($F187,1)="大",NOT(SUM(COUNTIF($F187,{"*小*","*中*","*高*"})))),"大","NG"))))&amp;MAX(TEXT(MID($F187,{1,2,3,4,5},{1;2;3;4;5;6;7;8;9;10;11;12;13;14;15}),"標準;;0;!0")*1),$M$25:$M$45,1,FALSE),"NG")))</f>
        <v/>
      </c>
      <c r="T187" s="237" t="str">
        <f t="shared" si="56"/>
        <v/>
      </c>
      <c r="U187" s="189">
        <f t="shared" si="57"/>
        <v>0</v>
      </c>
      <c r="V187" s="189">
        <f t="shared" si="66"/>
        <v>0</v>
      </c>
      <c r="W187" s="189">
        <f t="shared" si="58"/>
        <v>0</v>
      </c>
      <c r="X187" s="193" t="str">
        <f t="shared" si="47"/>
        <v/>
      </c>
      <c r="Y187" s="237" t="str">
        <f t="shared" si="48"/>
        <v>氏名</v>
      </c>
      <c r="Z187" s="237" t="str">
        <f t="shared" si="59"/>
        <v>・</v>
      </c>
      <c r="AA187" s="237" t="str">
        <f t="shared" si="49"/>
        <v>年齢</v>
      </c>
      <c r="AB187" s="237" t="str">
        <f t="shared" si="60"/>
        <v>・</v>
      </c>
      <c r="AC187" s="237" t="str">
        <f t="shared" si="50"/>
        <v>学年</v>
      </c>
      <c r="AD187" s="237" t="str">
        <f t="shared" si="61"/>
        <v>・</v>
      </c>
      <c r="AE187" s="237" t="str">
        <f t="shared" si="51"/>
        <v>プログラム掲載の有無</v>
      </c>
      <c r="AF187" s="237" t="str">
        <f t="shared" si="62"/>
        <v>が未記入です。</v>
      </c>
      <c r="AG187" s="237" t="str">
        <f t="shared" si="52"/>
        <v/>
      </c>
      <c r="AH187" s="237" t="str">
        <f t="shared" si="63"/>
        <v/>
      </c>
      <c r="AI187" s="237" t="str">
        <f t="shared" si="64"/>
        <v/>
      </c>
      <c r="AJ187" s="237" t="str">
        <f t="shared" si="65"/>
        <v/>
      </c>
      <c r="AK187" s="237" t="str">
        <f t="shared" si="53"/>
        <v/>
      </c>
    </row>
    <row r="188" spans="1:37" ht="25.5" hidden="1" customHeight="1">
      <c r="A188" s="183"/>
      <c r="B188" s="183"/>
      <c r="C188" s="228">
        <v>164</v>
      </c>
      <c r="D188" s="373"/>
      <c r="E188" s="371"/>
      <c r="F188" s="372"/>
      <c r="G188" s="373" t="s">
        <v>25</v>
      </c>
      <c r="H188" s="232" t="str">
        <f t="shared" si="45"/>
        <v/>
      </c>
      <c r="I188" s="232"/>
      <c r="J188" s="183"/>
      <c r="K188" s="183"/>
      <c r="L188" s="189"/>
      <c r="M188" s="189"/>
      <c r="N188" s="189"/>
      <c r="O188" s="189"/>
      <c r="P188" s="236" t="str">
        <f t="shared" si="54"/>
        <v/>
      </c>
      <c r="Q188" s="237" t="str">
        <f t="shared" si="55"/>
        <v/>
      </c>
      <c r="R188" s="237" t="str">
        <f t="shared" si="46"/>
        <v/>
      </c>
      <c r="S188" s="237" t="str">
        <f>IF(SUBSTITUTE(SUBSTITUTE($F188,"　","")," ","")="","",IFERROR(VLOOKUP($F188,$M$25:$M$45,1,FALSE),IFERROR(VLOOKUP(IF(AND(LEFT($F188,1)="小",NOT(SUM(COUNTIF($F188,{"*中*","*高*","*大*"})))),"小",IF(AND(LEFT($F188,1)="中",NOT(SUM(COUNTIF($F188,{"*小*","*高*","*大*"})))),"中",IF(AND(LEFT($F188,1)="高",NOT(SUM(COUNTIF($F188,{"*小*","*中*","*大*"})))),"高",IF(AND(LEFT($F188,1)="大",NOT(SUM(COUNTIF($F188,{"*小*","*中*","*高*"})))),"大","NG"))))&amp;MAX(TEXT(MID($F188,{1,2,3,4,5},{1;2;3;4;5;6;7;8;9;10;11;12;13;14;15}),"標準;;0;!0")*1),$M$25:$M$45,1,FALSE),"NG")))</f>
        <v/>
      </c>
      <c r="T188" s="237" t="str">
        <f t="shared" si="56"/>
        <v/>
      </c>
      <c r="U188" s="189">
        <f t="shared" si="57"/>
        <v>0</v>
      </c>
      <c r="V188" s="189">
        <f t="shared" si="66"/>
        <v>0</v>
      </c>
      <c r="W188" s="189">
        <f t="shared" si="58"/>
        <v>0</v>
      </c>
      <c r="X188" s="193" t="str">
        <f t="shared" si="47"/>
        <v/>
      </c>
      <c r="Y188" s="237" t="str">
        <f t="shared" si="48"/>
        <v>氏名</v>
      </c>
      <c r="Z188" s="237" t="str">
        <f t="shared" si="59"/>
        <v>・</v>
      </c>
      <c r="AA188" s="237" t="str">
        <f t="shared" si="49"/>
        <v>年齢</v>
      </c>
      <c r="AB188" s="237" t="str">
        <f t="shared" si="60"/>
        <v>・</v>
      </c>
      <c r="AC188" s="237" t="str">
        <f t="shared" si="50"/>
        <v>学年</v>
      </c>
      <c r="AD188" s="237" t="str">
        <f t="shared" si="61"/>
        <v>・</v>
      </c>
      <c r="AE188" s="237" t="str">
        <f t="shared" si="51"/>
        <v>プログラム掲載の有無</v>
      </c>
      <c r="AF188" s="237" t="str">
        <f t="shared" si="62"/>
        <v>が未記入です。</v>
      </c>
      <c r="AG188" s="237" t="str">
        <f t="shared" si="52"/>
        <v/>
      </c>
      <c r="AH188" s="237" t="str">
        <f t="shared" si="63"/>
        <v/>
      </c>
      <c r="AI188" s="237" t="str">
        <f t="shared" si="64"/>
        <v/>
      </c>
      <c r="AJ188" s="237" t="str">
        <f t="shared" si="65"/>
        <v/>
      </c>
      <c r="AK188" s="237" t="str">
        <f t="shared" si="53"/>
        <v/>
      </c>
    </row>
    <row r="189" spans="1:37" ht="25.5" hidden="1" customHeight="1">
      <c r="A189" s="183"/>
      <c r="B189" s="183"/>
      <c r="C189" s="228">
        <v>165</v>
      </c>
      <c r="D189" s="373"/>
      <c r="E189" s="371"/>
      <c r="F189" s="372"/>
      <c r="G189" s="373" t="s">
        <v>25</v>
      </c>
      <c r="H189" s="232" t="str">
        <f t="shared" si="45"/>
        <v/>
      </c>
      <c r="I189" s="232"/>
      <c r="J189" s="183"/>
      <c r="K189" s="183"/>
      <c r="L189" s="189"/>
      <c r="M189" s="189"/>
      <c r="N189" s="189"/>
      <c r="O189" s="189"/>
      <c r="P189" s="236" t="str">
        <f t="shared" si="54"/>
        <v/>
      </c>
      <c r="Q189" s="237" t="str">
        <f t="shared" si="55"/>
        <v/>
      </c>
      <c r="R189" s="237" t="str">
        <f t="shared" si="46"/>
        <v/>
      </c>
      <c r="S189" s="237" t="str">
        <f>IF(SUBSTITUTE(SUBSTITUTE($F189,"　","")," ","")="","",IFERROR(VLOOKUP($F189,$M$25:$M$45,1,FALSE),IFERROR(VLOOKUP(IF(AND(LEFT($F189,1)="小",NOT(SUM(COUNTIF($F189,{"*中*","*高*","*大*"})))),"小",IF(AND(LEFT($F189,1)="中",NOT(SUM(COUNTIF($F189,{"*小*","*高*","*大*"})))),"中",IF(AND(LEFT($F189,1)="高",NOT(SUM(COUNTIF($F189,{"*小*","*中*","*大*"})))),"高",IF(AND(LEFT($F189,1)="大",NOT(SUM(COUNTIF($F189,{"*小*","*中*","*高*"})))),"大","NG"))))&amp;MAX(TEXT(MID($F189,{1,2,3,4,5},{1;2;3;4;5;6;7;8;9;10;11;12;13;14;15}),"標準;;0;!0")*1),$M$25:$M$45,1,FALSE),"NG")))</f>
        <v/>
      </c>
      <c r="T189" s="237" t="str">
        <f t="shared" si="56"/>
        <v/>
      </c>
      <c r="U189" s="189">
        <f t="shared" si="57"/>
        <v>0</v>
      </c>
      <c r="V189" s="189">
        <f t="shared" si="66"/>
        <v>0</v>
      </c>
      <c r="W189" s="189">
        <f t="shared" si="58"/>
        <v>0</v>
      </c>
      <c r="X189" s="193" t="str">
        <f t="shared" si="47"/>
        <v/>
      </c>
      <c r="Y189" s="237" t="str">
        <f t="shared" si="48"/>
        <v>氏名</v>
      </c>
      <c r="Z189" s="237" t="str">
        <f t="shared" si="59"/>
        <v>・</v>
      </c>
      <c r="AA189" s="237" t="str">
        <f t="shared" si="49"/>
        <v>年齢</v>
      </c>
      <c r="AB189" s="237" t="str">
        <f t="shared" si="60"/>
        <v>・</v>
      </c>
      <c r="AC189" s="237" t="str">
        <f t="shared" si="50"/>
        <v>学年</v>
      </c>
      <c r="AD189" s="237" t="str">
        <f t="shared" si="61"/>
        <v>・</v>
      </c>
      <c r="AE189" s="237" t="str">
        <f t="shared" si="51"/>
        <v>プログラム掲載の有無</v>
      </c>
      <c r="AF189" s="237" t="str">
        <f t="shared" si="62"/>
        <v>が未記入です。</v>
      </c>
      <c r="AG189" s="237" t="str">
        <f t="shared" si="52"/>
        <v/>
      </c>
      <c r="AH189" s="237" t="str">
        <f t="shared" si="63"/>
        <v/>
      </c>
      <c r="AI189" s="237" t="str">
        <f t="shared" si="64"/>
        <v/>
      </c>
      <c r="AJ189" s="237" t="str">
        <f t="shared" si="65"/>
        <v/>
      </c>
      <c r="AK189" s="237" t="str">
        <f t="shared" si="53"/>
        <v/>
      </c>
    </row>
    <row r="190" spans="1:37" ht="25.5" hidden="1" customHeight="1">
      <c r="A190" s="183"/>
      <c r="B190" s="183"/>
      <c r="C190" s="228">
        <v>166</v>
      </c>
      <c r="D190" s="373"/>
      <c r="E190" s="371"/>
      <c r="F190" s="372"/>
      <c r="G190" s="373" t="s">
        <v>25</v>
      </c>
      <c r="H190" s="232" t="str">
        <f t="shared" si="45"/>
        <v/>
      </c>
      <c r="I190" s="232"/>
      <c r="J190" s="183"/>
      <c r="K190" s="183"/>
      <c r="L190" s="189"/>
      <c r="M190" s="189"/>
      <c r="N190" s="189"/>
      <c r="O190" s="189"/>
      <c r="P190" s="236" t="str">
        <f t="shared" si="54"/>
        <v/>
      </c>
      <c r="Q190" s="237" t="str">
        <f t="shared" si="55"/>
        <v/>
      </c>
      <c r="R190" s="237" t="str">
        <f t="shared" si="46"/>
        <v/>
      </c>
      <c r="S190" s="237" t="str">
        <f>IF(SUBSTITUTE(SUBSTITUTE($F190,"　","")," ","")="","",IFERROR(VLOOKUP($F190,$M$25:$M$45,1,FALSE),IFERROR(VLOOKUP(IF(AND(LEFT($F190,1)="小",NOT(SUM(COUNTIF($F190,{"*中*","*高*","*大*"})))),"小",IF(AND(LEFT($F190,1)="中",NOT(SUM(COUNTIF($F190,{"*小*","*高*","*大*"})))),"中",IF(AND(LEFT($F190,1)="高",NOT(SUM(COUNTIF($F190,{"*小*","*中*","*大*"})))),"高",IF(AND(LEFT($F190,1)="大",NOT(SUM(COUNTIF($F190,{"*小*","*中*","*高*"})))),"大","NG"))))&amp;MAX(TEXT(MID($F190,{1,2,3,4,5},{1;2;3;4;5;6;7;8;9;10;11;12;13;14;15}),"標準;;0;!0")*1),$M$25:$M$45,1,FALSE),"NG")))</f>
        <v/>
      </c>
      <c r="T190" s="237" t="str">
        <f t="shared" si="56"/>
        <v/>
      </c>
      <c r="U190" s="189">
        <f t="shared" si="57"/>
        <v>0</v>
      </c>
      <c r="V190" s="189">
        <f t="shared" si="66"/>
        <v>0</v>
      </c>
      <c r="W190" s="189">
        <f t="shared" si="58"/>
        <v>0</v>
      </c>
      <c r="X190" s="193" t="str">
        <f t="shared" si="47"/>
        <v/>
      </c>
      <c r="Y190" s="237" t="str">
        <f t="shared" si="48"/>
        <v>氏名</v>
      </c>
      <c r="Z190" s="237" t="str">
        <f t="shared" si="59"/>
        <v>・</v>
      </c>
      <c r="AA190" s="237" t="str">
        <f t="shared" si="49"/>
        <v>年齢</v>
      </c>
      <c r="AB190" s="237" t="str">
        <f t="shared" si="60"/>
        <v>・</v>
      </c>
      <c r="AC190" s="237" t="str">
        <f t="shared" si="50"/>
        <v>学年</v>
      </c>
      <c r="AD190" s="237" t="str">
        <f t="shared" si="61"/>
        <v>・</v>
      </c>
      <c r="AE190" s="237" t="str">
        <f t="shared" si="51"/>
        <v>プログラム掲載の有無</v>
      </c>
      <c r="AF190" s="237" t="str">
        <f t="shared" si="62"/>
        <v>が未記入です。</v>
      </c>
      <c r="AG190" s="237" t="str">
        <f t="shared" si="52"/>
        <v/>
      </c>
      <c r="AH190" s="237" t="str">
        <f t="shared" si="63"/>
        <v/>
      </c>
      <c r="AI190" s="237" t="str">
        <f t="shared" si="64"/>
        <v/>
      </c>
      <c r="AJ190" s="237" t="str">
        <f t="shared" si="65"/>
        <v/>
      </c>
      <c r="AK190" s="237" t="str">
        <f t="shared" si="53"/>
        <v/>
      </c>
    </row>
    <row r="191" spans="1:37" ht="25.5" hidden="1" customHeight="1">
      <c r="A191" s="183"/>
      <c r="B191" s="183"/>
      <c r="C191" s="228">
        <v>167</v>
      </c>
      <c r="D191" s="373"/>
      <c r="E191" s="371"/>
      <c r="F191" s="372"/>
      <c r="G191" s="373" t="s">
        <v>25</v>
      </c>
      <c r="H191" s="232" t="str">
        <f t="shared" si="45"/>
        <v/>
      </c>
      <c r="I191" s="232"/>
      <c r="J191" s="183"/>
      <c r="K191" s="183"/>
      <c r="L191" s="189"/>
      <c r="M191" s="189"/>
      <c r="N191" s="189"/>
      <c r="O191" s="189"/>
      <c r="P191" s="236" t="str">
        <f t="shared" si="54"/>
        <v/>
      </c>
      <c r="Q191" s="237" t="str">
        <f t="shared" si="55"/>
        <v/>
      </c>
      <c r="R191" s="237" t="str">
        <f t="shared" si="46"/>
        <v/>
      </c>
      <c r="S191" s="237" t="str">
        <f>IF(SUBSTITUTE(SUBSTITUTE($F191,"　","")," ","")="","",IFERROR(VLOOKUP($F191,$M$25:$M$45,1,FALSE),IFERROR(VLOOKUP(IF(AND(LEFT($F191,1)="小",NOT(SUM(COUNTIF($F191,{"*中*","*高*","*大*"})))),"小",IF(AND(LEFT($F191,1)="中",NOT(SUM(COUNTIF($F191,{"*小*","*高*","*大*"})))),"中",IF(AND(LEFT($F191,1)="高",NOT(SUM(COUNTIF($F191,{"*小*","*中*","*大*"})))),"高",IF(AND(LEFT($F191,1)="大",NOT(SUM(COUNTIF($F191,{"*小*","*中*","*高*"})))),"大","NG"))))&amp;MAX(TEXT(MID($F191,{1,2,3,4,5},{1;2;3;4;5;6;7;8;9;10;11;12;13;14;15}),"標準;;0;!0")*1),$M$25:$M$45,1,FALSE),"NG")))</f>
        <v/>
      </c>
      <c r="T191" s="237" t="str">
        <f t="shared" si="56"/>
        <v/>
      </c>
      <c r="U191" s="189">
        <f t="shared" si="57"/>
        <v>0</v>
      </c>
      <c r="V191" s="189">
        <f t="shared" si="66"/>
        <v>0</v>
      </c>
      <c r="W191" s="189">
        <f t="shared" si="58"/>
        <v>0</v>
      </c>
      <c r="X191" s="193" t="str">
        <f t="shared" si="47"/>
        <v/>
      </c>
      <c r="Y191" s="237" t="str">
        <f t="shared" si="48"/>
        <v>氏名</v>
      </c>
      <c r="Z191" s="237" t="str">
        <f t="shared" si="59"/>
        <v>・</v>
      </c>
      <c r="AA191" s="237" t="str">
        <f t="shared" si="49"/>
        <v>年齢</v>
      </c>
      <c r="AB191" s="237" t="str">
        <f t="shared" si="60"/>
        <v>・</v>
      </c>
      <c r="AC191" s="237" t="str">
        <f t="shared" si="50"/>
        <v>学年</v>
      </c>
      <c r="AD191" s="237" t="str">
        <f t="shared" si="61"/>
        <v>・</v>
      </c>
      <c r="AE191" s="237" t="str">
        <f t="shared" si="51"/>
        <v>プログラム掲載の有無</v>
      </c>
      <c r="AF191" s="237" t="str">
        <f t="shared" si="62"/>
        <v>が未記入です。</v>
      </c>
      <c r="AG191" s="237" t="str">
        <f t="shared" si="52"/>
        <v/>
      </c>
      <c r="AH191" s="237" t="str">
        <f t="shared" si="63"/>
        <v/>
      </c>
      <c r="AI191" s="237" t="str">
        <f t="shared" si="64"/>
        <v/>
      </c>
      <c r="AJ191" s="237" t="str">
        <f t="shared" si="65"/>
        <v/>
      </c>
      <c r="AK191" s="237" t="str">
        <f t="shared" si="53"/>
        <v/>
      </c>
    </row>
    <row r="192" spans="1:37" ht="25.5" hidden="1" customHeight="1">
      <c r="A192" s="183"/>
      <c r="B192" s="183"/>
      <c r="C192" s="228">
        <v>168</v>
      </c>
      <c r="D192" s="373"/>
      <c r="E192" s="371"/>
      <c r="F192" s="372"/>
      <c r="G192" s="373" t="s">
        <v>25</v>
      </c>
      <c r="H192" s="232" t="str">
        <f t="shared" si="45"/>
        <v/>
      </c>
      <c r="I192" s="232"/>
      <c r="J192" s="183"/>
      <c r="K192" s="183"/>
      <c r="L192" s="189"/>
      <c r="M192" s="189"/>
      <c r="N192" s="189"/>
      <c r="O192" s="189"/>
      <c r="P192" s="236" t="str">
        <f t="shared" si="54"/>
        <v/>
      </c>
      <c r="Q192" s="237" t="str">
        <f t="shared" si="55"/>
        <v/>
      </c>
      <c r="R192" s="237" t="str">
        <f t="shared" si="46"/>
        <v/>
      </c>
      <c r="S192" s="237" t="str">
        <f>IF(SUBSTITUTE(SUBSTITUTE($F192,"　","")," ","")="","",IFERROR(VLOOKUP($F192,$M$25:$M$45,1,FALSE),IFERROR(VLOOKUP(IF(AND(LEFT($F192,1)="小",NOT(SUM(COUNTIF($F192,{"*中*","*高*","*大*"})))),"小",IF(AND(LEFT($F192,1)="中",NOT(SUM(COUNTIF($F192,{"*小*","*高*","*大*"})))),"中",IF(AND(LEFT($F192,1)="高",NOT(SUM(COUNTIF($F192,{"*小*","*中*","*大*"})))),"高",IF(AND(LEFT($F192,1)="大",NOT(SUM(COUNTIF($F192,{"*小*","*中*","*高*"})))),"大","NG"))))&amp;MAX(TEXT(MID($F192,{1,2,3,4,5},{1;2;3;4;5;6;7;8;9;10;11;12;13;14;15}),"標準;;0;!0")*1),$M$25:$M$45,1,FALSE),"NG")))</f>
        <v/>
      </c>
      <c r="T192" s="237" t="str">
        <f t="shared" si="56"/>
        <v/>
      </c>
      <c r="U192" s="189">
        <f t="shared" si="57"/>
        <v>0</v>
      </c>
      <c r="V192" s="189">
        <f t="shared" si="66"/>
        <v>0</v>
      </c>
      <c r="W192" s="189">
        <f t="shared" si="58"/>
        <v>0</v>
      </c>
      <c r="X192" s="193" t="str">
        <f t="shared" si="47"/>
        <v/>
      </c>
      <c r="Y192" s="237" t="str">
        <f t="shared" si="48"/>
        <v>氏名</v>
      </c>
      <c r="Z192" s="237" t="str">
        <f t="shared" si="59"/>
        <v>・</v>
      </c>
      <c r="AA192" s="237" t="str">
        <f t="shared" si="49"/>
        <v>年齢</v>
      </c>
      <c r="AB192" s="237" t="str">
        <f t="shared" si="60"/>
        <v>・</v>
      </c>
      <c r="AC192" s="237" t="str">
        <f t="shared" si="50"/>
        <v>学年</v>
      </c>
      <c r="AD192" s="237" t="str">
        <f t="shared" si="61"/>
        <v>・</v>
      </c>
      <c r="AE192" s="237" t="str">
        <f t="shared" si="51"/>
        <v>プログラム掲載の有無</v>
      </c>
      <c r="AF192" s="237" t="str">
        <f t="shared" si="62"/>
        <v>が未記入です。</v>
      </c>
      <c r="AG192" s="237" t="str">
        <f t="shared" si="52"/>
        <v/>
      </c>
      <c r="AH192" s="237" t="str">
        <f t="shared" si="63"/>
        <v/>
      </c>
      <c r="AI192" s="237" t="str">
        <f t="shared" si="64"/>
        <v/>
      </c>
      <c r="AJ192" s="237" t="str">
        <f t="shared" si="65"/>
        <v/>
      </c>
      <c r="AK192" s="237" t="str">
        <f t="shared" si="53"/>
        <v/>
      </c>
    </row>
    <row r="193" spans="1:37" ht="25.5" hidden="1" customHeight="1">
      <c r="A193" s="183"/>
      <c r="B193" s="183"/>
      <c r="C193" s="228">
        <v>169</v>
      </c>
      <c r="D193" s="373"/>
      <c r="E193" s="371"/>
      <c r="F193" s="372"/>
      <c r="G193" s="373" t="s">
        <v>25</v>
      </c>
      <c r="H193" s="232" t="str">
        <f t="shared" si="45"/>
        <v/>
      </c>
      <c r="I193" s="232"/>
      <c r="J193" s="183"/>
      <c r="K193" s="183"/>
      <c r="L193" s="189"/>
      <c r="M193" s="189"/>
      <c r="N193" s="189"/>
      <c r="O193" s="189"/>
      <c r="P193" s="236" t="str">
        <f t="shared" si="54"/>
        <v/>
      </c>
      <c r="Q193" s="237" t="str">
        <f t="shared" si="55"/>
        <v/>
      </c>
      <c r="R193" s="237" t="str">
        <f t="shared" si="46"/>
        <v/>
      </c>
      <c r="S193" s="237" t="str">
        <f>IF(SUBSTITUTE(SUBSTITUTE($F193,"　","")," ","")="","",IFERROR(VLOOKUP($F193,$M$25:$M$45,1,FALSE),IFERROR(VLOOKUP(IF(AND(LEFT($F193,1)="小",NOT(SUM(COUNTIF($F193,{"*中*","*高*","*大*"})))),"小",IF(AND(LEFT($F193,1)="中",NOT(SUM(COUNTIF($F193,{"*小*","*高*","*大*"})))),"中",IF(AND(LEFT($F193,1)="高",NOT(SUM(COUNTIF($F193,{"*小*","*中*","*大*"})))),"高",IF(AND(LEFT($F193,1)="大",NOT(SUM(COUNTIF($F193,{"*小*","*中*","*高*"})))),"大","NG"))))&amp;MAX(TEXT(MID($F193,{1,2,3,4,5},{1;2;3;4;5;6;7;8;9;10;11;12;13;14;15}),"標準;;0;!0")*1),$M$25:$M$45,1,FALSE),"NG")))</f>
        <v/>
      </c>
      <c r="T193" s="237" t="str">
        <f t="shared" si="56"/>
        <v/>
      </c>
      <c r="U193" s="189">
        <f t="shared" si="57"/>
        <v>0</v>
      </c>
      <c r="V193" s="189">
        <f t="shared" si="66"/>
        <v>0</v>
      </c>
      <c r="W193" s="189">
        <f t="shared" si="58"/>
        <v>0</v>
      </c>
      <c r="X193" s="193" t="str">
        <f t="shared" si="47"/>
        <v/>
      </c>
      <c r="Y193" s="237" t="str">
        <f t="shared" si="48"/>
        <v>氏名</v>
      </c>
      <c r="Z193" s="237" t="str">
        <f t="shared" si="59"/>
        <v>・</v>
      </c>
      <c r="AA193" s="237" t="str">
        <f t="shared" si="49"/>
        <v>年齢</v>
      </c>
      <c r="AB193" s="237" t="str">
        <f t="shared" si="60"/>
        <v>・</v>
      </c>
      <c r="AC193" s="237" t="str">
        <f t="shared" si="50"/>
        <v>学年</v>
      </c>
      <c r="AD193" s="237" t="str">
        <f t="shared" si="61"/>
        <v>・</v>
      </c>
      <c r="AE193" s="237" t="str">
        <f t="shared" si="51"/>
        <v>プログラム掲載の有無</v>
      </c>
      <c r="AF193" s="237" t="str">
        <f t="shared" si="62"/>
        <v>が未記入です。</v>
      </c>
      <c r="AG193" s="237" t="str">
        <f t="shared" si="52"/>
        <v/>
      </c>
      <c r="AH193" s="237" t="str">
        <f t="shared" si="63"/>
        <v/>
      </c>
      <c r="AI193" s="237" t="str">
        <f t="shared" si="64"/>
        <v/>
      </c>
      <c r="AJ193" s="237" t="str">
        <f t="shared" si="65"/>
        <v/>
      </c>
      <c r="AK193" s="237" t="str">
        <f t="shared" si="53"/>
        <v/>
      </c>
    </row>
    <row r="194" spans="1:37" ht="25.5" hidden="1" customHeight="1">
      <c r="A194" s="183"/>
      <c r="B194" s="183"/>
      <c r="C194" s="228">
        <v>170</v>
      </c>
      <c r="D194" s="373"/>
      <c r="E194" s="371"/>
      <c r="F194" s="372"/>
      <c r="G194" s="373" t="s">
        <v>25</v>
      </c>
      <c r="H194" s="232" t="str">
        <f t="shared" si="45"/>
        <v/>
      </c>
      <c r="I194" s="232"/>
      <c r="J194" s="183"/>
      <c r="K194" s="183"/>
      <c r="L194" s="189"/>
      <c r="M194" s="189"/>
      <c r="N194" s="189"/>
      <c r="O194" s="189"/>
      <c r="P194" s="236" t="str">
        <f t="shared" si="54"/>
        <v/>
      </c>
      <c r="Q194" s="237" t="str">
        <f t="shared" si="55"/>
        <v/>
      </c>
      <c r="R194" s="237" t="str">
        <f t="shared" si="46"/>
        <v/>
      </c>
      <c r="S194" s="237" t="str">
        <f>IF(SUBSTITUTE(SUBSTITUTE($F194,"　","")," ","")="","",IFERROR(VLOOKUP($F194,$M$25:$M$45,1,FALSE),IFERROR(VLOOKUP(IF(AND(LEFT($F194,1)="小",NOT(SUM(COUNTIF($F194,{"*中*","*高*","*大*"})))),"小",IF(AND(LEFT($F194,1)="中",NOT(SUM(COUNTIF($F194,{"*小*","*高*","*大*"})))),"中",IF(AND(LEFT($F194,1)="高",NOT(SUM(COUNTIF($F194,{"*小*","*中*","*大*"})))),"高",IF(AND(LEFT($F194,1)="大",NOT(SUM(COUNTIF($F194,{"*小*","*中*","*高*"})))),"大","NG"))))&amp;MAX(TEXT(MID($F194,{1,2,3,4,5},{1;2;3;4;5;6;7;8;9;10;11;12;13;14;15}),"標準;;0;!0")*1),$M$25:$M$45,1,FALSE),"NG")))</f>
        <v/>
      </c>
      <c r="T194" s="237" t="str">
        <f t="shared" si="56"/>
        <v/>
      </c>
      <c r="U194" s="189">
        <f t="shared" si="57"/>
        <v>0</v>
      </c>
      <c r="V194" s="189">
        <f t="shared" si="66"/>
        <v>0</v>
      </c>
      <c r="W194" s="189">
        <f t="shared" si="58"/>
        <v>0</v>
      </c>
      <c r="X194" s="193" t="str">
        <f t="shared" si="47"/>
        <v/>
      </c>
      <c r="Y194" s="237" t="str">
        <f t="shared" si="48"/>
        <v>氏名</v>
      </c>
      <c r="Z194" s="237" t="str">
        <f t="shared" si="59"/>
        <v>・</v>
      </c>
      <c r="AA194" s="237" t="str">
        <f t="shared" si="49"/>
        <v>年齢</v>
      </c>
      <c r="AB194" s="237" t="str">
        <f t="shared" si="60"/>
        <v>・</v>
      </c>
      <c r="AC194" s="237" t="str">
        <f t="shared" si="50"/>
        <v>学年</v>
      </c>
      <c r="AD194" s="237" t="str">
        <f t="shared" si="61"/>
        <v>・</v>
      </c>
      <c r="AE194" s="237" t="str">
        <f t="shared" si="51"/>
        <v>プログラム掲載の有無</v>
      </c>
      <c r="AF194" s="237" t="str">
        <f t="shared" si="62"/>
        <v>が未記入です。</v>
      </c>
      <c r="AG194" s="237" t="str">
        <f t="shared" si="52"/>
        <v/>
      </c>
      <c r="AH194" s="237" t="str">
        <f t="shared" si="63"/>
        <v/>
      </c>
      <c r="AI194" s="237" t="str">
        <f t="shared" si="64"/>
        <v/>
      </c>
      <c r="AJ194" s="237" t="str">
        <f t="shared" si="65"/>
        <v/>
      </c>
      <c r="AK194" s="237" t="str">
        <f t="shared" si="53"/>
        <v/>
      </c>
    </row>
    <row r="195" spans="1:37" ht="25.5" hidden="1" customHeight="1">
      <c r="A195" s="183"/>
      <c r="B195" s="183"/>
      <c r="C195" s="228">
        <v>171</v>
      </c>
      <c r="D195" s="373"/>
      <c r="E195" s="371"/>
      <c r="F195" s="372"/>
      <c r="G195" s="373" t="s">
        <v>25</v>
      </c>
      <c r="H195" s="232" t="str">
        <f t="shared" si="45"/>
        <v/>
      </c>
      <c r="I195" s="232"/>
      <c r="J195" s="183"/>
      <c r="K195" s="183"/>
      <c r="L195" s="189"/>
      <c r="M195" s="189"/>
      <c r="N195" s="189"/>
      <c r="O195" s="189"/>
      <c r="P195" s="236" t="str">
        <f t="shared" si="54"/>
        <v/>
      </c>
      <c r="Q195" s="237" t="str">
        <f t="shared" si="55"/>
        <v/>
      </c>
      <c r="R195" s="237" t="str">
        <f t="shared" si="46"/>
        <v/>
      </c>
      <c r="S195" s="237" t="str">
        <f>IF(SUBSTITUTE(SUBSTITUTE($F195,"　","")," ","")="","",IFERROR(VLOOKUP($F195,$M$25:$M$45,1,FALSE),IFERROR(VLOOKUP(IF(AND(LEFT($F195,1)="小",NOT(SUM(COUNTIF($F195,{"*中*","*高*","*大*"})))),"小",IF(AND(LEFT($F195,1)="中",NOT(SUM(COUNTIF($F195,{"*小*","*高*","*大*"})))),"中",IF(AND(LEFT($F195,1)="高",NOT(SUM(COUNTIF($F195,{"*小*","*中*","*大*"})))),"高",IF(AND(LEFT($F195,1)="大",NOT(SUM(COUNTIF($F195,{"*小*","*中*","*高*"})))),"大","NG"))))&amp;MAX(TEXT(MID($F195,{1,2,3,4,5},{1;2;3;4;5;6;7;8;9;10;11;12;13;14;15}),"標準;;0;!0")*1),$M$25:$M$45,1,FALSE),"NG")))</f>
        <v/>
      </c>
      <c r="T195" s="237" t="str">
        <f t="shared" si="56"/>
        <v/>
      </c>
      <c r="U195" s="189">
        <f t="shared" si="57"/>
        <v>0</v>
      </c>
      <c r="V195" s="189">
        <f t="shared" si="66"/>
        <v>0</v>
      </c>
      <c r="W195" s="189">
        <f t="shared" si="58"/>
        <v>0</v>
      </c>
      <c r="X195" s="193" t="str">
        <f t="shared" si="47"/>
        <v/>
      </c>
      <c r="Y195" s="237" t="str">
        <f t="shared" si="48"/>
        <v>氏名</v>
      </c>
      <c r="Z195" s="237" t="str">
        <f t="shared" si="59"/>
        <v>・</v>
      </c>
      <c r="AA195" s="237" t="str">
        <f t="shared" si="49"/>
        <v>年齢</v>
      </c>
      <c r="AB195" s="237" t="str">
        <f t="shared" si="60"/>
        <v>・</v>
      </c>
      <c r="AC195" s="237" t="str">
        <f t="shared" si="50"/>
        <v>学年</v>
      </c>
      <c r="AD195" s="237" t="str">
        <f t="shared" si="61"/>
        <v>・</v>
      </c>
      <c r="AE195" s="237" t="str">
        <f t="shared" si="51"/>
        <v>プログラム掲載の有無</v>
      </c>
      <c r="AF195" s="237" t="str">
        <f t="shared" si="62"/>
        <v>が未記入です。</v>
      </c>
      <c r="AG195" s="237" t="str">
        <f t="shared" si="52"/>
        <v/>
      </c>
      <c r="AH195" s="237" t="str">
        <f t="shared" si="63"/>
        <v/>
      </c>
      <c r="AI195" s="237" t="str">
        <f t="shared" si="64"/>
        <v/>
      </c>
      <c r="AJ195" s="237" t="str">
        <f t="shared" si="65"/>
        <v/>
      </c>
      <c r="AK195" s="237" t="str">
        <f t="shared" si="53"/>
        <v/>
      </c>
    </row>
    <row r="196" spans="1:37" ht="25.5" hidden="1" customHeight="1">
      <c r="A196" s="183"/>
      <c r="B196" s="183"/>
      <c r="C196" s="228">
        <v>172</v>
      </c>
      <c r="D196" s="373"/>
      <c r="E196" s="371"/>
      <c r="F196" s="372"/>
      <c r="G196" s="373" t="s">
        <v>25</v>
      </c>
      <c r="H196" s="232" t="str">
        <f t="shared" si="45"/>
        <v/>
      </c>
      <c r="I196" s="232"/>
      <c r="J196" s="183"/>
      <c r="K196" s="183"/>
      <c r="L196" s="189"/>
      <c r="M196" s="189"/>
      <c r="N196" s="189"/>
      <c r="O196" s="189"/>
      <c r="P196" s="236" t="str">
        <f t="shared" si="54"/>
        <v/>
      </c>
      <c r="Q196" s="237" t="str">
        <f t="shared" si="55"/>
        <v/>
      </c>
      <c r="R196" s="237" t="str">
        <f t="shared" si="46"/>
        <v/>
      </c>
      <c r="S196" s="237" t="str">
        <f>IF(SUBSTITUTE(SUBSTITUTE($F196,"　","")," ","")="","",IFERROR(VLOOKUP($F196,$M$25:$M$45,1,FALSE),IFERROR(VLOOKUP(IF(AND(LEFT($F196,1)="小",NOT(SUM(COUNTIF($F196,{"*中*","*高*","*大*"})))),"小",IF(AND(LEFT($F196,1)="中",NOT(SUM(COUNTIF($F196,{"*小*","*高*","*大*"})))),"中",IF(AND(LEFT($F196,1)="高",NOT(SUM(COUNTIF($F196,{"*小*","*中*","*大*"})))),"高",IF(AND(LEFT($F196,1)="大",NOT(SUM(COUNTIF($F196,{"*小*","*中*","*高*"})))),"大","NG"))))&amp;MAX(TEXT(MID($F196,{1,2,3,4,5},{1;2;3;4;5;6;7;8;9;10;11;12;13;14;15}),"標準;;0;!0")*1),$M$25:$M$45,1,FALSE),"NG")))</f>
        <v/>
      </c>
      <c r="T196" s="237" t="str">
        <f t="shared" si="56"/>
        <v/>
      </c>
      <c r="U196" s="189">
        <f t="shared" si="57"/>
        <v>0</v>
      </c>
      <c r="V196" s="189">
        <f t="shared" si="66"/>
        <v>0</v>
      </c>
      <c r="W196" s="189">
        <f t="shared" si="58"/>
        <v>0</v>
      </c>
      <c r="X196" s="193" t="str">
        <f t="shared" si="47"/>
        <v/>
      </c>
      <c r="Y196" s="237" t="str">
        <f t="shared" si="48"/>
        <v>氏名</v>
      </c>
      <c r="Z196" s="237" t="str">
        <f t="shared" si="59"/>
        <v>・</v>
      </c>
      <c r="AA196" s="237" t="str">
        <f t="shared" si="49"/>
        <v>年齢</v>
      </c>
      <c r="AB196" s="237" t="str">
        <f t="shared" si="60"/>
        <v>・</v>
      </c>
      <c r="AC196" s="237" t="str">
        <f t="shared" si="50"/>
        <v>学年</v>
      </c>
      <c r="AD196" s="237" t="str">
        <f t="shared" si="61"/>
        <v>・</v>
      </c>
      <c r="AE196" s="237" t="str">
        <f t="shared" si="51"/>
        <v>プログラム掲載の有無</v>
      </c>
      <c r="AF196" s="237" t="str">
        <f t="shared" si="62"/>
        <v>が未記入です。</v>
      </c>
      <c r="AG196" s="237" t="str">
        <f t="shared" si="52"/>
        <v/>
      </c>
      <c r="AH196" s="237" t="str">
        <f t="shared" si="63"/>
        <v/>
      </c>
      <c r="AI196" s="237" t="str">
        <f t="shared" si="64"/>
        <v/>
      </c>
      <c r="AJ196" s="237" t="str">
        <f t="shared" si="65"/>
        <v/>
      </c>
      <c r="AK196" s="237" t="str">
        <f t="shared" si="53"/>
        <v/>
      </c>
    </row>
    <row r="197" spans="1:37" ht="25.5" hidden="1" customHeight="1">
      <c r="A197" s="183"/>
      <c r="B197" s="183"/>
      <c r="C197" s="228">
        <v>173</v>
      </c>
      <c r="D197" s="373"/>
      <c r="E197" s="371"/>
      <c r="F197" s="372"/>
      <c r="G197" s="373" t="s">
        <v>25</v>
      </c>
      <c r="H197" s="232" t="str">
        <f t="shared" si="45"/>
        <v/>
      </c>
      <c r="I197" s="232"/>
      <c r="J197" s="183"/>
      <c r="K197" s="183"/>
      <c r="L197" s="189"/>
      <c r="M197" s="189"/>
      <c r="N197" s="189"/>
      <c r="O197" s="189"/>
      <c r="P197" s="236" t="str">
        <f t="shared" si="54"/>
        <v/>
      </c>
      <c r="Q197" s="237" t="str">
        <f t="shared" si="55"/>
        <v/>
      </c>
      <c r="R197" s="237" t="str">
        <f t="shared" si="46"/>
        <v/>
      </c>
      <c r="S197" s="237" t="str">
        <f>IF(SUBSTITUTE(SUBSTITUTE($F197,"　","")," ","")="","",IFERROR(VLOOKUP($F197,$M$25:$M$45,1,FALSE),IFERROR(VLOOKUP(IF(AND(LEFT($F197,1)="小",NOT(SUM(COUNTIF($F197,{"*中*","*高*","*大*"})))),"小",IF(AND(LEFT($F197,1)="中",NOT(SUM(COUNTIF($F197,{"*小*","*高*","*大*"})))),"中",IF(AND(LEFT($F197,1)="高",NOT(SUM(COUNTIF($F197,{"*小*","*中*","*大*"})))),"高",IF(AND(LEFT($F197,1)="大",NOT(SUM(COUNTIF($F197,{"*小*","*中*","*高*"})))),"大","NG"))))&amp;MAX(TEXT(MID($F197,{1,2,3,4,5},{1;2;3;4;5;6;7;8;9;10;11;12;13;14;15}),"標準;;0;!0")*1),$M$25:$M$45,1,FALSE),"NG")))</f>
        <v/>
      </c>
      <c r="T197" s="237" t="str">
        <f t="shared" si="56"/>
        <v/>
      </c>
      <c r="U197" s="189">
        <f t="shared" si="57"/>
        <v>0</v>
      </c>
      <c r="V197" s="189">
        <f t="shared" si="66"/>
        <v>0</v>
      </c>
      <c r="W197" s="189">
        <f t="shared" si="58"/>
        <v>0</v>
      </c>
      <c r="X197" s="193" t="str">
        <f t="shared" si="47"/>
        <v/>
      </c>
      <c r="Y197" s="237" t="str">
        <f t="shared" si="48"/>
        <v>氏名</v>
      </c>
      <c r="Z197" s="237" t="str">
        <f t="shared" si="59"/>
        <v>・</v>
      </c>
      <c r="AA197" s="237" t="str">
        <f t="shared" si="49"/>
        <v>年齢</v>
      </c>
      <c r="AB197" s="237" t="str">
        <f t="shared" si="60"/>
        <v>・</v>
      </c>
      <c r="AC197" s="237" t="str">
        <f t="shared" si="50"/>
        <v>学年</v>
      </c>
      <c r="AD197" s="237" t="str">
        <f t="shared" si="61"/>
        <v>・</v>
      </c>
      <c r="AE197" s="237" t="str">
        <f t="shared" si="51"/>
        <v>プログラム掲載の有無</v>
      </c>
      <c r="AF197" s="237" t="str">
        <f t="shared" si="62"/>
        <v>が未記入です。</v>
      </c>
      <c r="AG197" s="237" t="str">
        <f t="shared" si="52"/>
        <v/>
      </c>
      <c r="AH197" s="237" t="str">
        <f t="shared" si="63"/>
        <v/>
      </c>
      <c r="AI197" s="237" t="str">
        <f t="shared" si="64"/>
        <v/>
      </c>
      <c r="AJ197" s="237" t="str">
        <f t="shared" si="65"/>
        <v/>
      </c>
      <c r="AK197" s="237" t="str">
        <f t="shared" si="53"/>
        <v/>
      </c>
    </row>
    <row r="198" spans="1:37" ht="25.5" hidden="1" customHeight="1">
      <c r="A198" s="183"/>
      <c r="B198" s="183"/>
      <c r="C198" s="228">
        <v>174</v>
      </c>
      <c r="D198" s="373"/>
      <c r="E198" s="371"/>
      <c r="F198" s="372"/>
      <c r="G198" s="373" t="s">
        <v>25</v>
      </c>
      <c r="H198" s="232" t="str">
        <f t="shared" si="45"/>
        <v/>
      </c>
      <c r="I198" s="232"/>
      <c r="J198" s="183"/>
      <c r="K198" s="183"/>
      <c r="L198" s="189"/>
      <c r="M198" s="189"/>
      <c r="N198" s="189"/>
      <c r="O198" s="189"/>
      <c r="P198" s="236" t="str">
        <f t="shared" si="54"/>
        <v/>
      </c>
      <c r="Q198" s="237" t="str">
        <f t="shared" si="55"/>
        <v/>
      </c>
      <c r="R198" s="237" t="str">
        <f t="shared" si="46"/>
        <v/>
      </c>
      <c r="S198" s="237" t="str">
        <f>IF(SUBSTITUTE(SUBSTITUTE($F198,"　","")," ","")="","",IFERROR(VLOOKUP($F198,$M$25:$M$45,1,FALSE),IFERROR(VLOOKUP(IF(AND(LEFT($F198,1)="小",NOT(SUM(COUNTIF($F198,{"*中*","*高*","*大*"})))),"小",IF(AND(LEFT($F198,1)="中",NOT(SUM(COUNTIF($F198,{"*小*","*高*","*大*"})))),"中",IF(AND(LEFT($F198,1)="高",NOT(SUM(COUNTIF($F198,{"*小*","*中*","*大*"})))),"高",IF(AND(LEFT($F198,1)="大",NOT(SUM(COUNTIF($F198,{"*小*","*中*","*高*"})))),"大","NG"))))&amp;MAX(TEXT(MID($F198,{1,2,3,4,5},{1;2;3;4;5;6;7;8;9;10;11;12;13;14;15}),"標準;;0;!0")*1),$M$25:$M$45,1,FALSE),"NG")))</f>
        <v/>
      </c>
      <c r="T198" s="237" t="str">
        <f t="shared" si="56"/>
        <v/>
      </c>
      <c r="U198" s="189">
        <f t="shared" si="57"/>
        <v>0</v>
      </c>
      <c r="V198" s="189">
        <f t="shared" si="66"/>
        <v>0</v>
      </c>
      <c r="W198" s="189">
        <f t="shared" si="58"/>
        <v>0</v>
      </c>
      <c r="X198" s="193" t="str">
        <f t="shared" si="47"/>
        <v/>
      </c>
      <c r="Y198" s="237" t="str">
        <f t="shared" si="48"/>
        <v>氏名</v>
      </c>
      <c r="Z198" s="237" t="str">
        <f t="shared" si="59"/>
        <v>・</v>
      </c>
      <c r="AA198" s="237" t="str">
        <f t="shared" si="49"/>
        <v>年齢</v>
      </c>
      <c r="AB198" s="237" t="str">
        <f t="shared" si="60"/>
        <v>・</v>
      </c>
      <c r="AC198" s="237" t="str">
        <f t="shared" si="50"/>
        <v>学年</v>
      </c>
      <c r="AD198" s="237" t="str">
        <f t="shared" si="61"/>
        <v>・</v>
      </c>
      <c r="AE198" s="237" t="str">
        <f t="shared" si="51"/>
        <v>プログラム掲載の有無</v>
      </c>
      <c r="AF198" s="237" t="str">
        <f t="shared" si="62"/>
        <v>が未記入です。</v>
      </c>
      <c r="AG198" s="237" t="str">
        <f t="shared" si="52"/>
        <v/>
      </c>
      <c r="AH198" s="237" t="str">
        <f t="shared" si="63"/>
        <v/>
      </c>
      <c r="AI198" s="237" t="str">
        <f t="shared" si="64"/>
        <v/>
      </c>
      <c r="AJ198" s="237" t="str">
        <f t="shared" si="65"/>
        <v/>
      </c>
      <c r="AK198" s="237" t="str">
        <f t="shared" si="53"/>
        <v/>
      </c>
    </row>
    <row r="199" spans="1:37" ht="25.5" hidden="1" customHeight="1">
      <c r="A199" s="183"/>
      <c r="B199" s="183"/>
      <c r="C199" s="228">
        <v>175</v>
      </c>
      <c r="D199" s="373"/>
      <c r="E199" s="371"/>
      <c r="F199" s="372"/>
      <c r="G199" s="373" t="s">
        <v>25</v>
      </c>
      <c r="H199" s="232" t="str">
        <f t="shared" si="45"/>
        <v/>
      </c>
      <c r="I199" s="232"/>
      <c r="J199" s="183"/>
      <c r="K199" s="183"/>
      <c r="L199" s="189"/>
      <c r="M199" s="189"/>
      <c r="N199" s="189"/>
      <c r="O199" s="189"/>
      <c r="P199" s="236" t="str">
        <f t="shared" si="54"/>
        <v/>
      </c>
      <c r="Q199" s="237" t="str">
        <f t="shared" si="55"/>
        <v/>
      </c>
      <c r="R199" s="237" t="str">
        <f t="shared" si="46"/>
        <v/>
      </c>
      <c r="S199" s="237" t="str">
        <f>IF(SUBSTITUTE(SUBSTITUTE($F199,"　","")," ","")="","",IFERROR(VLOOKUP($F199,$M$25:$M$45,1,FALSE),IFERROR(VLOOKUP(IF(AND(LEFT($F199,1)="小",NOT(SUM(COUNTIF($F199,{"*中*","*高*","*大*"})))),"小",IF(AND(LEFT($F199,1)="中",NOT(SUM(COUNTIF($F199,{"*小*","*高*","*大*"})))),"中",IF(AND(LEFT($F199,1)="高",NOT(SUM(COUNTIF($F199,{"*小*","*中*","*大*"})))),"高",IF(AND(LEFT($F199,1)="大",NOT(SUM(COUNTIF($F199,{"*小*","*中*","*高*"})))),"大","NG"))))&amp;MAX(TEXT(MID($F199,{1,2,3,4,5},{1;2;3;4;5;6;7;8;9;10;11;12;13;14;15}),"標準;;0;!0")*1),$M$25:$M$45,1,FALSE),"NG")))</f>
        <v/>
      </c>
      <c r="T199" s="237" t="str">
        <f t="shared" si="56"/>
        <v/>
      </c>
      <c r="U199" s="189">
        <f t="shared" si="57"/>
        <v>0</v>
      </c>
      <c r="V199" s="189">
        <f t="shared" si="66"/>
        <v>0</v>
      </c>
      <c r="W199" s="189">
        <f t="shared" si="58"/>
        <v>0</v>
      </c>
      <c r="X199" s="193" t="str">
        <f t="shared" si="47"/>
        <v/>
      </c>
      <c r="Y199" s="237" t="str">
        <f t="shared" si="48"/>
        <v>氏名</v>
      </c>
      <c r="Z199" s="237" t="str">
        <f t="shared" si="59"/>
        <v>・</v>
      </c>
      <c r="AA199" s="237" t="str">
        <f t="shared" si="49"/>
        <v>年齢</v>
      </c>
      <c r="AB199" s="237" t="str">
        <f t="shared" si="60"/>
        <v>・</v>
      </c>
      <c r="AC199" s="237" t="str">
        <f t="shared" si="50"/>
        <v>学年</v>
      </c>
      <c r="AD199" s="237" t="str">
        <f t="shared" si="61"/>
        <v>・</v>
      </c>
      <c r="AE199" s="237" t="str">
        <f t="shared" si="51"/>
        <v>プログラム掲載の有無</v>
      </c>
      <c r="AF199" s="237" t="str">
        <f t="shared" si="62"/>
        <v>が未記入です。</v>
      </c>
      <c r="AG199" s="237" t="str">
        <f t="shared" si="52"/>
        <v/>
      </c>
      <c r="AH199" s="237" t="str">
        <f t="shared" si="63"/>
        <v/>
      </c>
      <c r="AI199" s="237" t="str">
        <f t="shared" si="64"/>
        <v/>
      </c>
      <c r="AJ199" s="237" t="str">
        <f t="shared" si="65"/>
        <v/>
      </c>
      <c r="AK199" s="237" t="str">
        <f t="shared" si="53"/>
        <v/>
      </c>
    </row>
    <row r="200" spans="1:37" ht="25.5" hidden="1" customHeight="1">
      <c r="A200" s="183"/>
      <c r="B200" s="183"/>
      <c r="C200" s="228">
        <v>176</v>
      </c>
      <c r="D200" s="373"/>
      <c r="E200" s="371"/>
      <c r="F200" s="372"/>
      <c r="G200" s="373" t="s">
        <v>25</v>
      </c>
      <c r="H200" s="232" t="str">
        <f t="shared" si="45"/>
        <v/>
      </c>
      <c r="I200" s="232"/>
      <c r="J200" s="183"/>
      <c r="K200" s="183"/>
      <c r="L200" s="189"/>
      <c r="M200" s="189"/>
      <c r="N200" s="189"/>
      <c r="O200" s="189"/>
      <c r="P200" s="236" t="str">
        <f t="shared" si="54"/>
        <v/>
      </c>
      <c r="Q200" s="237" t="str">
        <f t="shared" si="55"/>
        <v/>
      </c>
      <c r="R200" s="237" t="str">
        <f t="shared" si="46"/>
        <v/>
      </c>
      <c r="S200" s="237" t="str">
        <f>IF(SUBSTITUTE(SUBSTITUTE($F200,"　","")," ","")="","",IFERROR(VLOOKUP($F200,$M$25:$M$45,1,FALSE),IFERROR(VLOOKUP(IF(AND(LEFT($F200,1)="小",NOT(SUM(COUNTIF($F200,{"*中*","*高*","*大*"})))),"小",IF(AND(LEFT($F200,1)="中",NOT(SUM(COUNTIF($F200,{"*小*","*高*","*大*"})))),"中",IF(AND(LEFT($F200,1)="高",NOT(SUM(COUNTIF($F200,{"*小*","*中*","*大*"})))),"高",IF(AND(LEFT($F200,1)="大",NOT(SUM(COUNTIF($F200,{"*小*","*中*","*高*"})))),"大","NG"))))&amp;MAX(TEXT(MID($F200,{1,2,3,4,5},{1;2;3;4;5;6;7;8;9;10;11;12;13;14;15}),"標準;;0;!0")*1),$M$25:$M$45,1,FALSE),"NG")))</f>
        <v/>
      </c>
      <c r="T200" s="237" t="str">
        <f t="shared" si="56"/>
        <v/>
      </c>
      <c r="U200" s="189">
        <f t="shared" si="57"/>
        <v>0</v>
      </c>
      <c r="V200" s="189">
        <f t="shared" si="66"/>
        <v>0</v>
      </c>
      <c r="W200" s="189">
        <f t="shared" si="58"/>
        <v>0</v>
      </c>
      <c r="X200" s="193" t="str">
        <f t="shared" si="47"/>
        <v/>
      </c>
      <c r="Y200" s="237" t="str">
        <f t="shared" si="48"/>
        <v>氏名</v>
      </c>
      <c r="Z200" s="237" t="str">
        <f t="shared" si="59"/>
        <v>・</v>
      </c>
      <c r="AA200" s="237" t="str">
        <f t="shared" si="49"/>
        <v>年齢</v>
      </c>
      <c r="AB200" s="237" t="str">
        <f t="shared" si="60"/>
        <v>・</v>
      </c>
      <c r="AC200" s="237" t="str">
        <f t="shared" si="50"/>
        <v>学年</v>
      </c>
      <c r="AD200" s="237" t="str">
        <f t="shared" si="61"/>
        <v>・</v>
      </c>
      <c r="AE200" s="237" t="str">
        <f t="shared" si="51"/>
        <v>プログラム掲載の有無</v>
      </c>
      <c r="AF200" s="237" t="str">
        <f t="shared" si="62"/>
        <v>が未記入です。</v>
      </c>
      <c r="AG200" s="237" t="str">
        <f t="shared" si="52"/>
        <v/>
      </c>
      <c r="AH200" s="237" t="str">
        <f t="shared" si="63"/>
        <v/>
      </c>
      <c r="AI200" s="237" t="str">
        <f t="shared" si="64"/>
        <v/>
      </c>
      <c r="AJ200" s="237" t="str">
        <f t="shared" si="65"/>
        <v/>
      </c>
      <c r="AK200" s="237" t="str">
        <f t="shared" si="53"/>
        <v/>
      </c>
    </row>
    <row r="201" spans="1:37" ht="25.5" hidden="1" customHeight="1">
      <c r="A201" s="183"/>
      <c r="B201" s="183"/>
      <c r="C201" s="228">
        <v>177</v>
      </c>
      <c r="D201" s="373"/>
      <c r="E201" s="371"/>
      <c r="F201" s="372"/>
      <c r="G201" s="373" t="s">
        <v>25</v>
      </c>
      <c r="H201" s="232" t="str">
        <f t="shared" si="45"/>
        <v/>
      </c>
      <c r="I201" s="232"/>
      <c r="J201" s="183"/>
      <c r="K201" s="183"/>
      <c r="L201" s="189"/>
      <c r="M201" s="189"/>
      <c r="N201" s="189"/>
      <c r="O201" s="189"/>
      <c r="P201" s="236" t="str">
        <f t="shared" si="54"/>
        <v/>
      </c>
      <c r="Q201" s="237" t="str">
        <f t="shared" si="55"/>
        <v/>
      </c>
      <c r="R201" s="237" t="str">
        <f t="shared" si="46"/>
        <v/>
      </c>
      <c r="S201" s="237" t="str">
        <f>IF(SUBSTITUTE(SUBSTITUTE($F201,"　","")," ","")="","",IFERROR(VLOOKUP($F201,$M$25:$M$45,1,FALSE),IFERROR(VLOOKUP(IF(AND(LEFT($F201,1)="小",NOT(SUM(COUNTIF($F201,{"*中*","*高*","*大*"})))),"小",IF(AND(LEFT($F201,1)="中",NOT(SUM(COUNTIF($F201,{"*小*","*高*","*大*"})))),"中",IF(AND(LEFT($F201,1)="高",NOT(SUM(COUNTIF($F201,{"*小*","*中*","*大*"})))),"高",IF(AND(LEFT($F201,1)="大",NOT(SUM(COUNTIF($F201,{"*小*","*中*","*高*"})))),"大","NG"))))&amp;MAX(TEXT(MID($F201,{1,2,3,4,5},{1;2;3;4;5;6;7;8;9;10;11;12;13;14;15}),"標準;;0;!0")*1),$M$25:$M$45,1,FALSE),"NG")))</f>
        <v/>
      </c>
      <c r="T201" s="237" t="str">
        <f t="shared" si="56"/>
        <v/>
      </c>
      <c r="U201" s="189">
        <f t="shared" si="57"/>
        <v>0</v>
      </c>
      <c r="V201" s="189">
        <f t="shared" si="66"/>
        <v>0</v>
      </c>
      <c r="W201" s="189">
        <f t="shared" si="58"/>
        <v>0</v>
      </c>
      <c r="X201" s="193" t="str">
        <f t="shared" si="47"/>
        <v/>
      </c>
      <c r="Y201" s="237" t="str">
        <f t="shared" si="48"/>
        <v>氏名</v>
      </c>
      <c r="Z201" s="237" t="str">
        <f t="shared" si="59"/>
        <v>・</v>
      </c>
      <c r="AA201" s="237" t="str">
        <f t="shared" si="49"/>
        <v>年齢</v>
      </c>
      <c r="AB201" s="237" t="str">
        <f t="shared" si="60"/>
        <v>・</v>
      </c>
      <c r="AC201" s="237" t="str">
        <f t="shared" si="50"/>
        <v>学年</v>
      </c>
      <c r="AD201" s="237" t="str">
        <f t="shared" si="61"/>
        <v>・</v>
      </c>
      <c r="AE201" s="237" t="str">
        <f t="shared" si="51"/>
        <v>プログラム掲載の有無</v>
      </c>
      <c r="AF201" s="237" t="str">
        <f t="shared" si="62"/>
        <v>が未記入です。</v>
      </c>
      <c r="AG201" s="237" t="str">
        <f t="shared" si="52"/>
        <v/>
      </c>
      <c r="AH201" s="237" t="str">
        <f t="shared" si="63"/>
        <v/>
      </c>
      <c r="AI201" s="237" t="str">
        <f t="shared" si="64"/>
        <v/>
      </c>
      <c r="AJ201" s="237" t="str">
        <f t="shared" si="65"/>
        <v/>
      </c>
      <c r="AK201" s="237" t="str">
        <f t="shared" si="53"/>
        <v/>
      </c>
    </row>
    <row r="202" spans="1:37" ht="25.5" hidden="1" customHeight="1">
      <c r="A202" s="183"/>
      <c r="B202" s="183"/>
      <c r="C202" s="228">
        <v>178</v>
      </c>
      <c r="D202" s="373"/>
      <c r="E202" s="371"/>
      <c r="F202" s="372"/>
      <c r="G202" s="373" t="s">
        <v>25</v>
      </c>
      <c r="H202" s="232" t="str">
        <f t="shared" si="45"/>
        <v/>
      </c>
      <c r="I202" s="232"/>
      <c r="J202" s="183"/>
      <c r="K202" s="183"/>
      <c r="L202" s="189"/>
      <c r="M202" s="189"/>
      <c r="N202" s="189"/>
      <c r="O202" s="189"/>
      <c r="P202" s="236" t="str">
        <f t="shared" si="54"/>
        <v/>
      </c>
      <c r="Q202" s="237" t="str">
        <f t="shared" si="55"/>
        <v/>
      </c>
      <c r="R202" s="237" t="str">
        <f t="shared" si="46"/>
        <v/>
      </c>
      <c r="S202" s="237" t="str">
        <f>IF(SUBSTITUTE(SUBSTITUTE($F202,"　","")," ","")="","",IFERROR(VLOOKUP($F202,$M$25:$M$45,1,FALSE),IFERROR(VLOOKUP(IF(AND(LEFT($F202,1)="小",NOT(SUM(COUNTIF($F202,{"*中*","*高*","*大*"})))),"小",IF(AND(LEFT($F202,1)="中",NOT(SUM(COUNTIF($F202,{"*小*","*高*","*大*"})))),"中",IF(AND(LEFT($F202,1)="高",NOT(SUM(COUNTIF($F202,{"*小*","*中*","*大*"})))),"高",IF(AND(LEFT($F202,1)="大",NOT(SUM(COUNTIF($F202,{"*小*","*中*","*高*"})))),"大","NG"))))&amp;MAX(TEXT(MID($F202,{1,2,3,4,5},{1;2;3;4;5;6;7;8;9;10;11;12;13;14;15}),"標準;;0;!0")*1),$M$25:$M$45,1,FALSE),"NG")))</f>
        <v/>
      </c>
      <c r="T202" s="237" t="str">
        <f t="shared" si="56"/>
        <v/>
      </c>
      <c r="U202" s="189">
        <f t="shared" si="57"/>
        <v>0</v>
      </c>
      <c r="V202" s="189">
        <f t="shared" si="66"/>
        <v>0</v>
      </c>
      <c r="W202" s="189">
        <f t="shared" si="58"/>
        <v>0</v>
      </c>
      <c r="X202" s="193" t="str">
        <f t="shared" si="47"/>
        <v/>
      </c>
      <c r="Y202" s="237" t="str">
        <f t="shared" si="48"/>
        <v>氏名</v>
      </c>
      <c r="Z202" s="237" t="str">
        <f t="shared" si="59"/>
        <v>・</v>
      </c>
      <c r="AA202" s="237" t="str">
        <f t="shared" si="49"/>
        <v>年齢</v>
      </c>
      <c r="AB202" s="237" t="str">
        <f t="shared" si="60"/>
        <v>・</v>
      </c>
      <c r="AC202" s="237" t="str">
        <f t="shared" si="50"/>
        <v>学年</v>
      </c>
      <c r="AD202" s="237" t="str">
        <f t="shared" si="61"/>
        <v>・</v>
      </c>
      <c r="AE202" s="237" t="str">
        <f t="shared" si="51"/>
        <v>プログラム掲載の有無</v>
      </c>
      <c r="AF202" s="237" t="str">
        <f t="shared" si="62"/>
        <v>が未記入です。</v>
      </c>
      <c r="AG202" s="237" t="str">
        <f t="shared" si="52"/>
        <v/>
      </c>
      <c r="AH202" s="237" t="str">
        <f t="shared" si="63"/>
        <v/>
      </c>
      <c r="AI202" s="237" t="str">
        <f t="shared" si="64"/>
        <v/>
      </c>
      <c r="AJ202" s="237" t="str">
        <f t="shared" si="65"/>
        <v/>
      </c>
      <c r="AK202" s="237" t="str">
        <f t="shared" si="53"/>
        <v/>
      </c>
    </row>
    <row r="203" spans="1:37" ht="25.5" hidden="1" customHeight="1">
      <c r="A203" s="183"/>
      <c r="B203" s="183"/>
      <c r="C203" s="228">
        <v>179</v>
      </c>
      <c r="D203" s="373"/>
      <c r="E203" s="371"/>
      <c r="F203" s="372"/>
      <c r="G203" s="373" t="s">
        <v>25</v>
      </c>
      <c r="H203" s="232" t="str">
        <f t="shared" si="45"/>
        <v/>
      </c>
      <c r="I203" s="232"/>
      <c r="J203" s="183"/>
      <c r="K203" s="183"/>
      <c r="L203" s="189"/>
      <c r="M203" s="189"/>
      <c r="N203" s="189"/>
      <c r="O203" s="189"/>
      <c r="P203" s="236" t="str">
        <f t="shared" si="54"/>
        <v/>
      </c>
      <c r="Q203" s="237" t="str">
        <f t="shared" si="55"/>
        <v/>
      </c>
      <c r="R203" s="237" t="str">
        <f t="shared" si="46"/>
        <v/>
      </c>
      <c r="S203" s="237" t="str">
        <f>IF(SUBSTITUTE(SUBSTITUTE($F203,"　","")," ","")="","",IFERROR(VLOOKUP($F203,$M$25:$M$45,1,FALSE),IFERROR(VLOOKUP(IF(AND(LEFT($F203,1)="小",NOT(SUM(COUNTIF($F203,{"*中*","*高*","*大*"})))),"小",IF(AND(LEFT($F203,1)="中",NOT(SUM(COUNTIF($F203,{"*小*","*高*","*大*"})))),"中",IF(AND(LEFT($F203,1)="高",NOT(SUM(COUNTIF($F203,{"*小*","*中*","*大*"})))),"高",IF(AND(LEFT($F203,1)="大",NOT(SUM(COUNTIF($F203,{"*小*","*中*","*高*"})))),"大","NG"))))&amp;MAX(TEXT(MID($F203,{1,2,3,4,5},{1;2;3;4;5;6;7;8;9;10;11;12;13;14;15}),"標準;;0;!0")*1),$M$25:$M$45,1,FALSE),"NG")))</f>
        <v/>
      </c>
      <c r="T203" s="237" t="str">
        <f t="shared" si="56"/>
        <v/>
      </c>
      <c r="U203" s="189">
        <f t="shared" si="57"/>
        <v>0</v>
      </c>
      <c r="V203" s="189">
        <f t="shared" si="66"/>
        <v>0</v>
      </c>
      <c r="W203" s="189">
        <f t="shared" si="58"/>
        <v>0</v>
      </c>
      <c r="X203" s="193" t="str">
        <f t="shared" si="47"/>
        <v/>
      </c>
      <c r="Y203" s="237" t="str">
        <f t="shared" si="48"/>
        <v>氏名</v>
      </c>
      <c r="Z203" s="237" t="str">
        <f t="shared" si="59"/>
        <v>・</v>
      </c>
      <c r="AA203" s="237" t="str">
        <f t="shared" si="49"/>
        <v>年齢</v>
      </c>
      <c r="AB203" s="237" t="str">
        <f t="shared" si="60"/>
        <v>・</v>
      </c>
      <c r="AC203" s="237" t="str">
        <f t="shared" si="50"/>
        <v>学年</v>
      </c>
      <c r="AD203" s="237" t="str">
        <f t="shared" si="61"/>
        <v>・</v>
      </c>
      <c r="AE203" s="237" t="str">
        <f t="shared" si="51"/>
        <v>プログラム掲載の有無</v>
      </c>
      <c r="AF203" s="237" t="str">
        <f t="shared" si="62"/>
        <v>が未記入です。</v>
      </c>
      <c r="AG203" s="237" t="str">
        <f t="shared" si="52"/>
        <v/>
      </c>
      <c r="AH203" s="237" t="str">
        <f t="shared" si="63"/>
        <v/>
      </c>
      <c r="AI203" s="237" t="str">
        <f t="shared" si="64"/>
        <v/>
      </c>
      <c r="AJ203" s="237" t="str">
        <f t="shared" si="65"/>
        <v/>
      </c>
      <c r="AK203" s="237" t="str">
        <f t="shared" si="53"/>
        <v/>
      </c>
    </row>
    <row r="204" spans="1:37" ht="25.5" hidden="1" customHeight="1">
      <c r="A204" s="183"/>
      <c r="B204" s="183"/>
      <c r="C204" s="228">
        <v>180</v>
      </c>
      <c r="D204" s="373"/>
      <c r="E204" s="371"/>
      <c r="F204" s="372"/>
      <c r="G204" s="373" t="s">
        <v>25</v>
      </c>
      <c r="H204" s="232" t="str">
        <f t="shared" si="45"/>
        <v/>
      </c>
      <c r="I204" s="232"/>
      <c r="J204" s="183"/>
      <c r="K204" s="183"/>
      <c r="L204" s="189"/>
      <c r="M204" s="189"/>
      <c r="N204" s="189"/>
      <c r="O204" s="189"/>
      <c r="P204" s="236" t="str">
        <f t="shared" si="54"/>
        <v/>
      </c>
      <c r="Q204" s="237" t="str">
        <f t="shared" si="55"/>
        <v/>
      </c>
      <c r="R204" s="237" t="str">
        <f t="shared" si="46"/>
        <v/>
      </c>
      <c r="S204" s="237" t="str">
        <f>IF(SUBSTITUTE(SUBSTITUTE($F204,"　","")," ","")="","",IFERROR(VLOOKUP($F204,$M$25:$M$45,1,FALSE),IFERROR(VLOOKUP(IF(AND(LEFT($F204,1)="小",NOT(SUM(COUNTIF($F204,{"*中*","*高*","*大*"})))),"小",IF(AND(LEFT($F204,1)="中",NOT(SUM(COUNTIF($F204,{"*小*","*高*","*大*"})))),"中",IF(AND(LEFT($F204,1)="高",NOT(SUM(COUNTIF($F204,{"*小*","*中*","*大*"})))),"高",IF(AND(LEFT($F204,1)="大",NOT(SUM(COUNTIF($F204,{"*小*","*中*","*高*"})))),"大","NG"))))&amp;MAX(TEXT(MID($F204,{1,2,3,4,5},{1;2;3;4;5;6;7;8;9;10;11;12;13;14;15}),"標準;;0;!0")*1),$M$25:$M$45,1,FALSE),"NG")))</f>
        <v/>
      </c>
      <c r="T204" s="237" t="str">
        <f t="shared" si="56"/>
        <v/>
      </c>
      <c r="U204" s="189">
        <f t="shared" si="57"/>
        <v>0</v>
      </c>
      <c r="V204" s="189">
        <f t="shared" si="66"/>
        <v>0</v>
      </c>
      <c r="W204" s="189">
        <f t="shared" si="58"/>
        <v>0</v>
      </c>
      <c r="X204" s="193" t="str">
        <f t="shared" si="47"/>
        <v/>
      </c>
      <c r="Y204" s="237" t="str">
        <f t="shared" si="48"/>
        <v>氏名</v>
      </c>
      <c r="Z204" s="237" t="str">
        <f t="shared" si="59"/>
        <v>・</v>
      </c>
      <c r="AA204" s="237" t="str">
        <f t="shared" si="49"/>
        <v>年齢</v>
      </c>
      <c r="AB204" s="237" t="str">
        <f t="shared" si="60"/>
        <v>・</v>
      </c>
      <c r="AC204" s="237" t="str">
        <f t="shared" si="50"/>
        <v>学年</v>
      </c>
      <c r="AD204" s="237" t="str">
        <f t="shared" si="61"/>
        <v>・</v>
      </c>
      <c r="AE204" s="237" t="str">
        <f t="shared" si="51"/>
        <v>プログラム掲載の有無</v>
      </c>
      <c r="AF204" s="237" t="str">
        <f t="shared" si="62"/>
        <v>が未記入です。</v>
      </c>
      <c r="AG204" s="237" t="str">
        <f t="shared" si="52"/>
        <v/>
      </c>
      <c r="AH204" s="237" t="str">
        <f t="shared" si="63"/>
        <v/>
      </c>
      <c r="AI204" s="237" t="str">
        <f t="shared" si="64"/>
        <v/>
      </c>
      <c r="AJ204" s="237" t="str">
        <f t="shared" si="65"/>
        <v/>
      </c>
      <c r="AK204" s="237" t="str">
        <f t="shared" si="53"/>
        <v/>
      </c>
    </row>
    <row r="205" spans="1:37" ht="25.5" hidden="1" customHeight="1">
      <c r="A205" s="183"/>
      <c r="B205" s="183"/>
      <c r="C205" s="228">
        <v>181</v>
      </c>
      <c r="D205" s="373"/>
      <c r="E205" s="371"/>
      <c r="F205" s="372"/>
      <c r="G205" s="373" t="s">
        <v>25</v>
      </c>
      <c r="H205" s="232" t="str">
        <f t="shared" si="45"/>
        <v/>
      </c>
      <c r="I205" s="232"/>
      <c r="J205" s="183"/>
      <c r="K205" s="183"/>
      <c r="L205" s="189"/>
      <c r="M205" s="189"/>
      <c r="N205" s="189"/>
      <c r="O205" s="189"/>
      <c r="P205" s="236" t="str">
        <f t="shared" si="54"/>
        <v/>
      </c>
      <c r="Q205" s="237" t="str">
        <f t="shared" si="55"/>
        <v/>
      </c>
      <c r="R205" s="237" t="str">
        <f t="shared" si="46"/>
        <v/>
      </c>
      <c r="S205" s="237" t="str">
        <f>IF(SUBSTITUTE(SUBSTITUTE($F205,"　","")," ","")="","",IFERROR(VLOOKUP($F205,$M$25:$M$45,1,FALSE),IFERROR(VLOOKUP(IF(AND(LEFT($F205,1)="小",NOT(SUM(COUNTIF($F205,{"*中*","*高*","*大*"})))),"小",IF(AND(LEFT($F205,1)="中",NOT(SUM(COUNTIF($F205,{"*小*","*高*","*大*"})))),"中",IF(AND(LEFT($F205,1)="高",NOT(SUM(COUNTIF($F205,{"*小*","*中*","*大*"})))),"高",IF(AND(LEFT($F205,1)="大",NOT(SUM(COUNTIF($F205,{"*小*","*中*","*高*"})))),"大","NG"))))&amp;MAX(TEXT(MID($F205,{1,2,3,4,5},{1;2;3;4;5;6;7;8;9;10;11;12;13;14;15}),"標準;;0;!0")*1),$M$25:$M$45,1,FALSE),"NG")))</f>
        <v/>
      </c>
      <c r="T205" s="237" t="str">
        <f t="shared" si="56"/>
        <v/>
      </c>
      <c r="U205" s="189">
        <f t="shared" si="57"/>
        <v>0</v>
      </c>
      <c r="V205" s="189">
        <f t="shared" si="66"/>
        <v>0</v>
      </c>
      <c r="W205" s="189">
        <f t="shared" si="58"/>
        <v>0</v>
      </c>
      <c r="X205" s="193" t="str">
        <f t="shared" si="47"/>
        <v/>
      </c>
      <c r="Y205" s="237" t="str">
        <f t="shared" si="48"/>
        <v>氏名</v>
      </c>
      <c r="Z205" s="237" t="str">
        <f t="shared" si="59"/>
        <v>・</v>
      </c>
      <c r="AA205" s="237" t="str">
        <f t="shared" si="49"/>
        <v>年齢</v>
      </c>
      <c r="AB205" s="237" t="str">
        <f t="shared" si="60"/>
        <v>・</v>
      </c>
      <c r="AC205" s="237" t="str">
        <f t="shared" si="50"/>
        <v>学年</v>
      </c>
      <c r="AD205" s="237" t="str">
        <f t="shared" si="61"/>
        <v>・</v>
      </c>
      <c r="AE205" s="237" t="str">
        <f t="shared" si="51"/>
        <v>プログラム掲載の有無</v>
      </c>
      <c r="AF205" s="237" t="str">
        <f t="shared" si="62"/>
        <v>が未記入です。</v>
      </c>
      <c r="AG205" s="237" t="str">
        <f t="shared" si="52"/>
        <v/>
      </c>
      <c r="AH205" s="237" t="str">
        <f t="shared" si="63"/>
        <v/>
      </c>
      <c r="AI205" s="237" t="str">
        <f t="shared" si="64"/>
        <v/>
      </c>
      <c r="AJ205" s="237" t="str">
        <f t="shared" si="65"/>
        <v/>
      </c>
      <c r="AK205" s="237" t="str">
        <f t="shared" si="53"/>
        <v/>
      </c>
    </row>
    <row r="206" spans="1:37" ht="25.5" hidden="1" customHeight="1">
      <c r="A206" s="183"/>
      <c r="B206" s="183"/>
      <c r="C206" s="228">
        <v>182</v>
      </c>
      <c r="D206" s="373"/>
      <c r="E206" s="371"/>
      <c r="F206" s="372"/>
      <c r="G206" s="373" t="s">
        <v>25</v>
      </c>
      <c r="H206" s="232" t="str">
        <f t="shared" si="45"/>
        <v/>
      </c>
      <c r="I206" s="232"/>
      <c r="J206" s="183"/>
      <c r="K206" s="183"/>
      <c r="L206" s="189"/>
      <c r="M206" s="189"/>
      <c r="N206" s="189"/>
      <c r="O206" s="189"/>
      <c r="P206" s="236" t="str">
        <f t="shared" si="54"/>
        <v/>
      </c>
      <c r="Q206" s="237" t="str">
        <f t="shared" si="55"/>
        <v/>
      </c>
      <c r="R206" s="237" t="str">
        <f t="shared" si="46"/>
        <v/>
      </c>
      <c r="S206" s="237" t="str">
        <f>IF(SUBSTITUTE(SUBSTITUTE($F206,"　","")," ","")="","",IFERROR(VLOOKUP($F206,$M$25:$M$45,1,FALSE),IFERROR(VLOOKUP(IF(AND(LEFT($F206,1)="小",NOT(SUM(COUNTIF($F206,{"*中*","*高*","*大*"})))),"小",IF(AND(LEFT($F206,1)="中",NOT(SUM(COUNTIF($F206,{"*小*","*高*","*大*"})))),"中",IF(AND(LEFT($F206,1)="高",NOT(SUM(COUNTIF($F206,{"*小*","*中*","*大*"})))),"高",IF(AND(LEFT($F206,1)="大",NOT(SUM(COUNTIF($F206,{"*小*","*中*","*高*"})))),"大","NG"))))&amp;MAX(TEXT(MID($F206,{1,2,3,4,5},{1;2;3;4;5;6;7;8;9;10;11;12;13;14;15}),"標準;;0;!0")*1),$M$25:$M$45,1,FALSE),"NG")))</f>
        <v/>
      </c>
      <c r="T206" s="237" t="str">
        <f t="shared" si="56"/>
        <v/>
      </c>
      <c r="U206" s="189">
        <f t="shared" si="57"/>
        <v>0</v>
      </c>
      <c r="V206" s="189">
        <f t="shared" si="66"/>
        <v>0</v>
      </c>
      <c r="W206" s="189">
        <f t="shared" si="58"/>
        <v>0</v>
      </c>
      <c r="X206" s="193" t="str">
        <f t="shared" si="47"/>
        <v/>
      </c>
      <c r="Y206" s="237" t="str">
        <f t="shared" si="48"/>
        <v>氏名</v>
      </c>
      <c r="Z206" s="237" t="str">
        <f t="shared" si="59"/>
        <v>・</v>
      </c>
      <c r="AA206" s="237" t="str">
        <f t="shared" si="49"/>
        <v>年齢</v>
      </c>
      <c r="AB206" s="237" t="str">
        <f t="shared" si="60"/>
        <v>・</v>
      </c>
      <c r="AC206" s="237" t="str">
        <f t="shared" si="50"/>
        <v>学年</v>
      </c>
      <c r="AD206" s="237" t="str">
        <f t="shared" si="61"/>
        <v>・</v>
      </c>
      <c r="AE206" s="237" t="str">
        <f t="shared" si="51"/>
        <v>プログラム掲載の有無</v>
      </c>
      <c r="AF206" s="237" t="str">
        <f t="shared" si="62"/>
        <v>が未記入です。</v>
      </c>
      <c r="AG206" s="237" t="str">
        <f t="shared" si="52"/>
        <v/>
      </c>
      <c r="AH206" s="237" t="str">
        <f t="shared" si="63"/>
        <v/>
      </c>
      <c r="AI206" s="237" t="str">
        <f t="shared" si="64"/>
        <v/>
      </c>
      <c r="AJ206" s="237" t="str">
        <f t="shared" si="65"/>
        <v/>
      </c>
      <c r="AK206" s="237" t="str">
        <f t="shared" si="53"/>
        <v/>
      </c>
    </row>
    <row r="207" spans="1:37" ht="25.5" hidden="1" customHeight="1">
      <c r="A207" s="183"/>
      <c r="B207" s="183"/>
      <c r="C207" s="228">
        <v>183</v>
      </c>
      <c r="D207" s="373"/>
      <c r="E207" s="371"/>
      <c r="F207" s="372"/>
      <c r="G207" s="373" t="s">
        <v>25</v>
      </c>
      <c r="H207" s="232" t="str">
        <f t="shared" si="45"/>
        <v/>
      </c>
      <c r="I207" s="232"/>
      <c r="J207" s="183"/>
      <c r="K207" s="183"/>
      <c r="L207" s="189"/>
      <c r="M207" s="189"/>
      <c r="N207" s="189"/>
      <c r="O207" s="189"/>
      <c r="P207" s="236" t="str">
        <f t="shared" si="54"/>
        <v/>
      </c>
      <c r="Q207" s="237" t="str">
        <f t="shared" si="55"/>
        <v/>
      </c>
      <c r="R207" s="237" t="str">
        <f t="shared" si="46"/>
        <v/>
      </c>
      <c r="S207" s="237" t="str">
        <f>IF(SUBSTITUTE(SUBSTITUTE($F207,"　","")," ","")="","",IFERROR(VLOOKUP($F207,$M$25:$M$45,1,FALSE),IFERROR(VLOOKUP(IF(AND(LEFT($F207,1)="小",NOT(SUM(COUNTIF($F207,{"*中*","*高*","*大*"})))),"小",IF(AND(LEFT($F207,1)="中",NOT(SUM(COUNTIF($F207,{"*小*","*高*","*大*"})))),"中",IF(AND(LEFT($F207,1)="高",NOT(SUM(COUNTIF($F207,{"*小*","*中*","*大*"})))),"高",IF(AND(LEFT($F207,1)="大",NOT(SUM(COUNTIF($F207,{"*小*","*中*","*高*"})))),"大","NG"))))&amp;MAX(TEXT(MID($F207,{1,2,3,4,5},{1;2;3;4;5;6;7;8;9;10;11;12;13;14;15}),"標準;;0;!0")*1),$M$25:$M$45,1,FALSE),"NG")))</f>
        <v/>
      </c>
      <c r="T207" s="237" t="str">
        <f t="shared" si="56"/>
        <v/>
      </c>
      <c r="U207" s="189">
        <f t="shared" si="57"/>
        <v>0</v>
      </c>
      <c r="V207" s="189">
        <f t="shared" si="66"/>
        <v>0</v>
      </c>
      <c r="W207" s="189">
        <f t="shared" si="58"/>
        <v>0</v>
      </c>
      <c r="X207" s="193" t="str">
        <f t="shared" si="47"/>
        <v/>
      </c>
      <c r="Y207" s="237" t="str">
        <f t="shared" si="48"/>
        <v>氏名</v>
      </c>
      <c r="Z207" s="237" t="str">
        <f t="shared" si="59"/>
        <v>・</v>
      </c>
      <c r="AA207" s="237" t="str">
        <f t="shared" si="49"/>
        <v>年齢</v>
      </c>
      <c r="AB207" s="237" t="str">
        <f t="shared" si="60"/>
        <v>・</v>
      </c>
      <c r="AC207" s="237" t="str">
        <f t="shared" si="50"/>
        <v>学年</v>
      </c>
      <c r="AD207" s="237" t="str">
        <f t="shared" si="61"/>
        <v>・</v>
      </c>
      <c r="AE207" s="237" t="str">
        <f t="shared" si="51"/>
        <v>プログラム掲載の有無</v>
      </c>
      <c r="AF207" s="237" t="str">
        <f t="shared" si="62"/>
        <v>が未記入です。</v>
      </c>
      <c r="AG207" s="237" t="str">
        <f t="shared" si="52"/>
        <v/>
      </c>
      <c r="AH207" s="237" t="str">
        <f t="shared" si="63"/>
        <v/>
      </c>
      <c r="AI207" s="237" t="str">
        <f t="shared" si="64"/>
        <v/>
      </c>
      <c r="AJ207" s="237" t="str">
        <f t="shared" si="65"/>
        <v/>
      </c>
      <c r="AK207" s="237" t="str">
        <f t="shared" si="53"/>
        <v/>
      </c>
    </row>
    <row r="208" spans="1:37" ht="25.5" hidden="1" customHeight="1">
      <c r="A208" s="183"/>
      <c r="B208" s="183"/>
      <c r="C208" s="228">
        <v>184</v>
      </c>
      <c r="D208" s="373"/>
      <c r="E208" s="371"/>
      <c r="F208" s="372"/>
      <c r="G208" s="373" t="s">
        <v>25</v>
      </c>
      <c r="H208" s="232" t="str">
        <f t="shared" si="45"/>
        <v/>
      </c>
      <c r="I208" s="232"/>
      <c r="J208" s="183"/>
      <c r="K208" s="183"/>
      <c r="L208" s="189"/>
      <c r="M208" s="189"/>
      <c r="N208" s="189"/>
      <c r="O208" s="189"/>
      <c r="P208" s="236" t="str">
        <f t="shared" si="54"/>
        <v/>
      </c>
      <c r="Q208" s="237" t="str">
        <f t="shared" si="55"/>
        <v/>
      </c>
      <c r="R208" s="237" t="str">
        <f t="shared" si="46"/>
        <v/>
      </c>
      <c r="S208" s="237" t="str">
        <f>IF(SUBSTITUTE(SUBSTITUTE($F208,"　","")," ","")="","",IFERROR(VLOOKUP($F208,$M$25:$M$45,1,FALSE),IFERROR(VLOOKUP(IF(AND(LEFT($F208,1)="小",NOT(SUM(COUNTIF($F208,{"*中*","*高*","*大*"})))),"小",IF(AND(LEFT($F208,1)="中",NOT(SUM(COUNTIF($F208,{"*小*","*高*","*大*"})))),"中",IF(AND(LEFT($F208,1)="高",NOT(SUM(COUNTIF($F208,{"*小*","*中*","*大*"})))),"高",IF(AND(LEFT($F208,1)="大",NOT(SUM(COUNTIF($F208,{"*小*","*中*","*高*"})))),"大","NG"))))&amp;MAX(TEXT(MID($F208,{1,2,3,4,5},{1;2;3;4;5;6;7;8;9;10;11;12;13;14;15}),"標準;;0;!0")*1),$M$25:$M$45,1,FALSE),"NG")))</f>
        <v/>
      </c>
      <c r="T208" s="237" t="str">
        <f t="shared" si="56"/>
        <v/>
      </c>
      <c r="U208" s="189">
        <f t="shared" si="57"/>
        <v>0</v>
      </c>
      <c r="V208" s="189">
        <f t="shared" si="66"/>
        <v>0</v>
      </c>
      <c r="W208" s="189">
        <f t="shared" si="58"/>
        <v>0</v>
      </c>
      <c r="X208" s="193" t="str">
        <f t="shared" si="47"/>
        <v/>
      </c>
      <c r="Y208" s="237" t="str">
        <f t="shared" si="48"/>
        <v>氏名</v>
      </c>
      <c r="Z208" s="237" t="str">
        <f t="shared" si="59"/>
        <v>・</v>
      </c>
      <c r="AA208" s="237" t="str">
        <f t="shared" si="49"/>
        <v>年齢</v>
      </c>
      <c r="AB208" s="237" t="str">
        <f t="shared" si="60"/>
        <v>・</v>
      </c>
      <c r="AC208" s="237" t="str">
        <f t="shared" si="50"/>
        <v>学年</v>
      </c>
      <c r="AD208" s="237" t="str">
        <f t="shared" si="61"/>
        <v>・</v>
      </c>
      <c r="AE208" s="237" t="str">
        <f t="shared" si="51"/>
        <v>プログラム掲載の有無</v>
      </c>
      <c r="AF208" s="237" t="str">
        <f t="shared" si="62"/>
        <v>が未記入です。</v>
      </c>
      <c r="AG208" s="237" t="str">
        <f t="shared" si="52"/>
        <v/>
      </c>
      <c r="AH208" s="237" t="str">
        <f t="shared" si="63"/>
        <v/>
      </c>
      <c r="AI208" s="237" t="str">
        <f t="shared" si="64"/>
        <v/>
      </c>
      <c r="AJ208" s="237" t="str">
        <f t="shared" si="65"/>
        <v/>
      </c>
      <c r="AK208" s="237" t="str">
        <f t="shared" si="53"/>
        <v/>
      </c>
    </row>
    <row r="209" spans="1:37" ht="25.5" hidden="1" customHeight="1">
      <c r="A209" s="183"/>
      <c r="B209" s="183"/>
      <c r="C209" s="228">
        <v>185</v>
      </c>
      <c r="D209" s="373"/>
      <c r="E209" s="371"/>
      <c r="F209" s="372"/>
      <c r="G209" s="373" t="s">
        <v>25</v>
      </c>
      <c r="H209" s="232" t="str">
        <f t="shared" si="45"/>
        <v/>
      </c>
      <c r="I209" s="232"/>
      <c r="J209" s="183"/>
      <c r="K209" s="183"/>
      <c r="L209" s="189"/>
      <c r="M209" s="189"/>
      <c r="N209" s="189"/>
      <c r="O209" s="189"/>
      <c r="P209" s="236" t="str">
        <f t="shared" si="54"/>
        <v/>
      </c>
      <c r="Q209" s="237" t="str">
        <f t="shared" si="55"/>
        <v/>
      </c>
      <c r="R209" s="237" t="str">
        <f t="shared" si="46"/>
        <v/>
      </c>
      <c r="S209" s="237" t="str">
        <f>IF(SUBSTITUTE(SUBSTITUTE($F209,"　","")," ","")="","",IFERROR(VLOOKUP($F209,$M$25:$M$45,1,FALSE),IFERROR(VLOOKUP(IF(AND(LEFT($F209,1)="小",NOT(SUM(COUNTIF($F209,{"*中*","*高*","*大*"})))),"小",IF(AND(LEFT($F209,1)="中",NOT(SUM(COUNTIF($F209,{"*小*","*高*","*大*"})))),"中",IF(AND(LEFT($F209,1)="高",NOT(SUM(COUNTIF($F209,{"*小*","*中*","*大*"})))),"高",IF(AND(LEFT($F209,1)="大",NOT(SUM(COUNTIF($F209,{"*小*","*中*","*高*"})))),"大","NG"))))&amp;MAX(TEXT(MID($F209,{1,2,3,4,5},{1;2;3;4;5;6;7;8;9;10;11;12;13;14;15}),"標準;;0;!0")*1),$M$25:$M$45,1,FALSE),"NG")))</f>
        <v/>
      </c>
      <c r="T209" s="237" t="str">
        <f t="shared" si="56"/>
        <v/>
      </c>
      <c r="U209" s="189">
        <f t="shared" si="57"/>
        <v>0</v>
      </c>
      <c r="V209" s="189">
        <f t="shared" si="66"/>
        <v>0</v>
      </c>
      <c r="W209" s="189">
        <f t="shared" si="58"/>
        <v>0</v>
      </c>
      <c r="X209" s="193" t="str">
        <f t="shared" si="47"/>
        <v/>
      </c>
      <c r="Y209" s="237" t="str">
        <f t="shared" si="48"/>
        <v>氏名</v>
      </c>
      <c r="Z209" s="237" t="str">
        <f t="shared" si="59"/>
        <v>・</v>
      </c>
      <c r="AA209" s="237" t="str">
        <f t="shared" si="49"/>
        <v>年齢</v>
      </c>
      <c r="AB209" s="237" t="str">
        <f t="shared" si="60"/>
        <v>・</v>
      </c>
      <c r="AC209" s="237" t="str">
        <f t="shared" si="50"/>
        <v>学年</v>
      </c>
      <c r="AD209" s="237" t="str">
        <f t="shared" si="61"/>
        <v>・</v>
      </c>
      <c r="AE209" s="237" t="str">
        <f t="shared" si="51"/>
        <v>プログラム掲載の有無</v>
      </c>
      <c r="AF209" s="237" t="str">
        <f t="shared" si="62"/>
        <v>が未記入です。</v>
      </c>
      <c r="AG209" s="237" t="str">
        <f t="shared" si="52"/>
        <v/>
      </c>
      <c r="AH209" s="237" t="str">
        <f t="shared" si="63"/>
        <v/>
      </c>
      <c r="AI209" s="237" t="str">
        <f t="shared" si="64"/>
        <v/>
      </c>
      <c r="AJ209" s="237" t="str">
        <f t="shared" si="65"/>
        <v/>
      </c>
      <c r="AK209" s="237" t="str">
        <f t="shared" si="53"/>
        <v/>
      </c>
    </row>
    <row r="210" spans="1:37" ht="25.5" hidden="1" customHeight="1">
      <c r="A210" s="183"/>
      <c r="B210" s="183"/>
      <c r="C210" s="228">
        <v>186</v>
      </c>
      <c r="D210" s="373"/>
      <c r="E210" s="371"/>
      <c r="F210" s="372"/>
      <c r="G210" s="373" t="s">
        <v>25</v>
      </c>
      <c r="H210" s="232" t="str">
        <f t="shared" si="45"/>
        <v/>
      </c>
      <c r="I210" s="232"/>
      <c r="J210" s="183"/>
      <c r="K210" s="183"/>
      <c r="L210" s="189"/>
      <c r="M210" s="189"/>
      <c r="N210" s="189"/>
      <c r="O210" s="189"/>
      <c r="P210" s="236" t="str">
        <f t="shared" si="54"/>
        <v/>
      </c>
      <c r="Q210" s="237" t="str">
        <f t="shared" si="55"/>
        <v/>
      </c>
      <c r="R210" s="237" t="str">
        <f t="shared" si="46"/>
        <v/>
      </c>
      <c r="S210" s="237" t="str">
        <f>IF(SUBSTITUTE(SUBSTITUTE($F210,"　","")," ","")="","",IFERROR(VLOOKUP($F210,$M$25:$M$45,1,FALSE),IFERROR(VLOOKUP(IF(AND(LEFT($F210,1)="小",NOT(SUM(COUNTIF($F210,{"*中*","*高*","*大*"})))),"小",IF(AND(LEFT($F210,1)="中",NOT(SUM(COUNTIF($F210,{"*小*","*高*","*大*"})))),"中",IF(AND(LEFT($F210,1)="高",NOT(SUM(COUNTIF($F210,{"*小*","*中*","*大*"})))),"高",IF(AND(LEFT($F210,1)="大",NOT(SUM(COUNTIF($F210,{"*小*","*中*","*高*"})))),"大","NG"))))&amp;MAX(TEXT(MID($F210,{1,2,3,4,5},{1;2;3;4;5;6;7;8;9;10;11;12;13;14;15}),"標準;;0;!0")*1),$M$25:$M$45,1,FALSE),"NG")))</f>
        <v/>
      </c>
      <c r="T210" s="237" t="str">
        <f t="shared" si="56"/>
        <v/>
      </c>
      <c r="U210" s="189">
        <f t="shared" si="57"/>
        <v>0</v>
      </c>
      <c r="V210" s="189">
        <f t="shared" si="66"/>
        <v>0</v>
      </c>
      <c r="W210" s="189">
        <f t="shared" si="58"/>
        <v>0</v>
      </c>
      <c r="X210" s="193" t="str">
        <f t="shared" si="47"/>
        <v/>
      </c>
      <c r="Y210" s="237" t="str">
        <f t="shared" si="48"/>
        <v>氏名</v>
      </c>
      <c r="Z210" s="237" t="str">
        <f t="shared" si="59"/>
        <v>・</v>
      </c>
      <c r="AA210" s="237" t="str">
        <f t="shared" si="49"/>
        <v>年齢</v>
      </c>
      <c r="AB210" s="237" t="str">
        <f t="shared" si="60"/>
        <v>・</v>
      </c>
      <c r="AC210" s="237" t="str">
        <f t="shared" si="50"/>
        <v>学年</v>
      </c>
      <c r="AD210" s="237" t="str">
        <f t="shared" si="61"/>
        <v>・</v>
      </c>
      <c r="AE210" s="237" t="str">
        <f t="shared" si="51"/>
        <v>プログラム掲載の有無</v>
      </c>
      <c r="AF210" s="237" t="str">
        <f t="shared" si="62"/>
        <v>が未記入です。</v>
      </c>
      <c r="AG210" s="237" t="str">
        <f t="shared" si="52"/>
        <v/>
      </c>
      <c r="AH210" s="237" t="str">
        <f t="shared" si="63"/>
        <v/>
      </c>
      <c r="AI210" s="237" t="str">
        <f t="shared" si="64"/>
        <v/>
      </c>
      <c r="AJ210" s="237" t="str">
        <f t="shared" si="65"/>
        <v/>
      </c>
      <c r="AK210" s="237" t="str">
        <f t="shared" si="53"/>
        <v/>
      </c>
    </row>
    <row r="211" spans="1:37" ht="25.5" hidden="1" customHeight="1">
      <c r="A211" s="183"/>
      <c r="B211" s="183"/>
      <c r="C211" s="228">
        <v>187</v>
      </c>
      <c r="D211" s="373"/>
      <c r="E211" s="371"/>
      <c r="F211" s="372"/>
      <c r="G211" s="373" t="s">
        <v>25</v>
      </c>
      <c r="H211" s="232" t="str">
        <f t="shared" si="45"/>
        <v/>
      </c>
      <c r="I211" s="232"/>
      <c r="J211" s="183"/>
      <c r="K211" s="183"/>
      <c r="L211" s="189"/>
      <c r="M211" s="189"/>
      <c r="N211" s="189"/>
      <c r="O211" s="189"/>
      <c r="P211" s="236" t="str">
        <f t="shared" si="54"/>
        <v/>
      </c>
      <c r="Q211" s="237" t="str">
        <f t="shared" si="55"/>
        <v/>
      </c>
      <c r="R211" s="237" t="str">
        <f t="shared" si="46"/>
        <v/>
      </c>
      <c r="S211" s="237" t="str">
        <f>IF(SUBSTITUTE(SUBSTITUTE($F211,"　","")," ","")="","",IFERROR(VLOOKUP($F211,$M$25:$M$45,1,FALSE),IFERROR(VLOOKUP(IF(AND(LEFT($F211,1)="小",NOT(SUM(COUNTIF($F211,{"*中*","*高*","*大*"})))),"小",IF(AND(LEFT($F211,1)="中",NOT(SUM(COUNTIF($F211,{"*小*","*高*","*大*"})))),"中",IF(AND(LEFT($F211,1)="高",NOT(SUM(COUNTIF($F211,{"*小*","*中*","*大*"})))),"高",IF(AND(LEFT($F211,1)="大",NOT(SUM(COUNTIF($F211,{"*小*","*中*","*高*"})))),"大","NG"))))&amp;MAX(TEXT(MID($F211,{1,2,3,4,5},{1;2;3;4;5;6;7;8;9;10;11;12;13;14;15}),"標準;;0;!0")*1),$M$25:$M$45,1,FALSE),"NG")))</f>
        <v/>
      </c>
      <c r="T211" s="237" t="str">
        <f t="shared" si="56"/>
        <v/>
      </c>
      <c r="U211" s="189">
        <f t="shared" si="57"/>
        <v>0</v>
      </c>
      <c r="V211" s="189">
        <f t="shared" si="66"/>
        <v>0</v>
      </c>
      <c r="W211" s="189">
        <f t="shared" si="58"/>
        <v>0</v>
      </c>
      <c r="X211" s="193" t="str">
        <f t="shared" si="47"/>
        <v/>
      </c>
      <c r="Y211" s="237" t="str">
        <f t="shared" si="48"/>
        <v>氏名</v>
      </c>
      <c r="Z211" s="237" t="str">
        <f t="shared" si="59"/>
        <v>・</v>
      </c>
      <c r="AA211" s="237" t="str">
        <f t="shared" si="49"/>
        <v>年齢</v>
      </c>
      <c r="AB211" s="237" t="str">
        <f t="shared" si="60"/>
        <v>・</v>
      </c>
      <c r="AC211" s="237" t="str">
        <f t="shared" si="50"/>
        <v>学年</v>
      </c>
      <c r="AD211" s="237" t="str">
        <f t="shared" si="61"/>
        <v>・</v>
      </c>
      <c r="AE211" s="237" t="str">
        <f t="shared" si="51"/>
        <v>プログラム掲載の有無</v>
      </c>
      <c r="AF211" s="237" t="str">
        <f t="shared" si="62"/>
        <v>が未記入です。</v>
      </c>
      <c r="AG211" s="237" t="str">
        <f t="shared" si="52"/>
        <v/>
      </c>
      <c r="AH211" s="237" t="str">
        <f t="shared" si="63"/>
        <v/>
      </c>
      <c r="AI211" s="237" t="str">
        <f t="shared" si="64"/>
        <v/>
      </c>
      <c r="AJ211" s="237" t="str">
        <f t="shared" si="65"/>
        <v/>
      </c>
      <c r="AK211" s="237" t="str">
        <f t="shared" si="53"/>
        <v/>
      </c>
    </row>
    <row r="212" spans="1:37" ht="25.5" hidden="1" customHeight="1">
      <c r="A212" s="183"/>
      <c r="B212" s="183"/>
      <c r="C212" s="228">
        <v>188</v>
      </c>
      <c r="D212" s="373"/>
      <c r="E212" s="371"/>
      <c r="F212" s="372"/>
      <c r="G212" s="373" t="s">
        <v>25</v>
      </c>
      <c r="H212" s="232" t="str">
        <f t="shared" si="45"/>
        <v/>
      </c>
      <c r="I212" s="232"/>
      <c r="J212" s="183"/>
      <c r="K212" s="183"/>
      <c r="L212" s="189"/>
      <c r="M212" s="189"/>
      <c r="N212" s="189"/>
      <c r="O212" s="189"/>
      <c r="P212" s="236" t="str">
        <f t="shared" si="54"/>
        <v/>
      </c>
      <c r="Q212" s="237" t="str">
        <f t="shared" si="55"/>
        <v/>
      </c>
      <c r="R212" s="237" t="str">
        <f t="shared" si="46"/>
        <v/>
      </c>
      <c r="S212" s="237" t="str">
        <f>IF(SUBSTITUTE(SUBSTITUTE($F212,"　","")," ","")="","",IFERROR(VLOOKUP($F212,$M$25:$M$45,1,FALSE),IFERROR(VLOOKUP(IF(AND(LEFT($F212,1)="小",NOT(SUM(COUNTIF($F212,{"*中*","*高*","*大*"})))),"小",IF(AND(LEFT($F212,1)="中",NOT(SUM(COUNTIF($F212,{"*小*","*高*","*大*"})))),"中",IF(AND(LEFT($F212,1)="高",NOT(SUM(COUNTIF($F212,{"*小*","*中*","*大*"})))),"高",IF(AND(LEFT($F212,1)="大",NOT(SUM(COUNTIF($F212,{"*小*","*中*","*高*"})))),"大","NG"))))&amp;MAX(TEXT(MID($F212,{1,2,3,4,5},{1;2;3;4;5;6;7;8;9;10;11;12;13;14;15}),"標準;;0;!0")*1),$M$25:$M$45,1,FALSE),"NG")))</f>
        <v/>
      </c>
      <c r="T212" s="237" t="str">
        <f t="shared" si="56"/>
        <v/>
      </c>
      <c r="U212" s="189">
        <f t="shared" si="57"/>
        <v>0</v>
      </c>
      <c r="V212" s="189">
        <f t="shared" si="66"/>
        <v>0</v>
      </c>
      <c r="W212" s="189">
        <f t="shared" si="58"/>
        <v>0</v>
      </c>
      <c r="X212" s="193" t="str">
        <f t="shared" si="47"/>
        <v/>
      </c>
      <c r="Y212" s="237" t="str">
        <f t="shared" si="48"/>
        <v>氏名</v>
      </c>
      <c r="Z212" s="237" t="str">
        <f t="shared" si="59"/>
        <v>・</v>
      </c>
      <c r="AA212" s="237" t="str">
        <f t="shared" si="49"/>
        <v>年齢</v>
      </c>
      <c r="AB212" s="237" t="str">
        <f t="shared" si="60"/>
        <v>・</v>
      </c>
      <c r="AC212" s="237" t="str">
        <f t="shared" si="50"/>
        <v>学年</v>
      </c>
      <c r="AD212" s="237" t="str">
        <f t="shared" si="61"/>
        <v>・</v>
      </c>
      <c r="AE212" s="237" t="str">
        <f t="shared" si="51"/>
        <v>プログラム掲載の有無</v>
      </c>
      <c r="AF212" s="237" t="str">
        <f t="shared" si="62"/>
        <v>が未記入です。</v>
      </c>
      <c r="AG212" s="237" t="str">
        <f t="shared" si="52"/>
        <v/>
      </c>
      <c r="AH212" s="237" t="str">
        <f t="shared" si="63"/>
        <v/>
      </c>
      <c r="AI212" s="237" t="str">
        <f t="shared" si="64"/>
        <v/>
      </c>
      <c r="AJ212" s="237" t="str">
        <f t="shared" si="65"/>
        <v/>
      </c>
      <c r="AK212" s="237" t="str">
        <f t="shared" si="53"/>
        <v/>
      </c>
    </row>
    <row r="213" spans="1:37" ht="25.5" hidden="1" customHeight="1">
      <c r="A213" s="183"/>
      <c r="B213" s="183"/>
      <c r="C213" s="228">
        <v>189</v>
      </c>
      <c r="D213" s="373"/>
      <c r="E213" s="371"/>
      <c r="F213" s="372"/>
      <c r="G213" s="373" t="s">
        <v>25</v>
      </c>
      <c r="H213" s="232" t="str">
        <f t="shared" si="45"/>
        <v/>
      </c>
      <c r="I213" s="232"/>
      <c r="J213" s="183"/>
      <c r="K213" s="183"/>
      <c r="L213" s="189"/>
      <c r="M213" s="189"/>
      <c r="N213" s="189"/>
      <c r="O213" s="189"/>
      <c r="P213" s="236" t="str">
        <f t="shared" si="54"/>
        <v/>
      </c>
      <c r="Q213" s="237" t="str">
        <f t="shared" si="55"/>
        <v/>
      </c>
      <c r="R213" s="237" t="str">
        <f t="shared" si="46"/>
        <v/>
      </c>
      <c r="S213" s="237" t="str">
        <f>IF(SUBSTITUTE(SUBSTITUTE($F213,"　","")," ","")="","",IFERROR(VLOOKUP($F213,$M$25:$M$45,1,FALSE),IFERROR(VLOOKUP(IF(AND(LEFT($F213,1)="小",NOT(SUM(COUNTIF($F213,{"*中*","*高*","*大*"})))),"小",IF(AND(LEFT($F213,1)="中",NOT(SUM(COUNTIF($F213,{"*小*","*高*","*大*"})))),"中",IF(AND(LEFT($F213,1)="高",NOT(SUM(COUNTIF($F213,{"*小*","*中*","*大*"})))),"高",IF(AND(LEFT($F213,1)="大",NOT(SUM(COUNTIF($F213,{"*小*","*中*","*高*"})))),"大","NG"))))&amp;MAX(TEXT(MID($F213,{1,2,3,4,5},{1;2;3;4;5;6;7;8;9;10;11;12;13;14;15}),"標準;;0;!0")*1),$M$25:$M$45,1,FALSE),"NG")))</f>
        <v/>
      </c>
      <c r="T213" s="237" t="str">
        <f t="shared" si="56"/>
        <v/>
      </c>
      <c r="U213" s="189">
        <f t="shared" si="57"/>
        <v>0</v>
      </c>
      <c r="V213" s="189">
        <f t="shared" si="66"/>
        <v>0</v>
      </c>
      <c r="W213" s="189">
        <f t="shared" si="58"/>
        <v>0</v>
      </c>
      <c r="X213" s="193" t="str">
        <f t="shared" si="47"/>
        <v/>
      </c>
      <c r="Y213" s="237" t="str">
        <f t="shared" si="48"/>
        <v>氏名</v>
      </c>
      <c r="Z213" s="237" t="str">
        <f t="shared" si="59"/>
        <v>・</v>
      </c>
      <c r="AA213" s="237" t="str">
        <f t="shared" si="49"/>
        <v>年齢</v>
      </c>
      <c r="AB213" s="237" t="str">
        <f t="shared" si="60"/>
        <v>・</v>
      </c>
      <c r="AC213" s="237" t="str">
        <f t="shared" si="50"/>
        <v>学年</v>
      </c>
      <c r="AD213" s="237" t="str">
        <f t="shared" si="61"/>
        <v>・</v>
      </c>
      <c r="AE213" s="237" t="str">
        <f t="shared" si="51"/>
        <v>プログラム掲載の有無</v>
      </c>
      <c r="AF213" s="237" t="str">
        <f t="shared" si="62"/>
        <v>が未記入です。</v>
      </c>
      <c r="AG213" s="237" t="str">
        <f t="shared" si="52"/>
        <v/>
      </c>
      <c r="AH213" s="237" t="str">
        <f t="shared" si="63"/>
        <v/>
      </c>
      <c r="AI213" s="237" t="str">
        <f t="shared" si="64"/>
        <v/>
      </c>
      <c r="AJ213" s="237" t="str">
        <f t="shared" si="65"/>
        <v/>
      </c>
      <c r="AK213" s="237" t="str">
        <f t="shared" si="53"/>
        <v/>
      </c>
    </row>
    <row r="214" spans="1:37" ht="25.5" hidden="1" customHeight="1">
      <c r="A214" s="183"/>
      <c r="B214" s="183"/>
      <c r="C214" s="228">
        <v>190</v>
      </c>
      <c r="D214" s="373"/>
      <c r="E214" s="371"/>
      <c r="F214" s="372"/>
      <c r="G214" s="373" t="s">
        <v>25</v>
      </c>
      <c r="H214" s="232" t="str">
        <f t="shared" si="45"/>
        <v/>
      </c>
      <c r="I214" s="232"/>
      <c r="J214" s="183"/>
      <c r="K214" s="183"/>
      <c r="L214" s="189"/>
      <c r="M214" s="189"/>
      <c r="N214" s="189"/>
      <c r="O214" s="189"/>
      <c r="P214" s="236" t="str">
        <f t="shared" si="54"/>
        <v/>
      </c>
      <c r="Q214" s="237" t="str">
        <f t="shared" si="55"/>
        <v/>
      </c>
      <c r="R214" s="237" t="str">
        <f t="shared" si="46"/>
        <v/>
      </c>
      <c r="S214" s="237" t="str">
        <f>IF(SUBSTITUTE(SUBSTITUTE($F214,"　","")," ","")="","",IFERROR(VLOOKUP($F214,$M$25:$M$45,1,FALSE),IFERROR(VLOOKUP(IF(AND(LEFT($F214,1)="小",NOT(SUM(COUNTIF($F214,{"*中*","*高*","*大*"})))),"小",IF(AND(LEFT($F214,1)="中",NOT(SUM(COUNTIF($F214,{"*小*","*高*","*大*"})))),"中",IF(AND(LEFT($F214,1)="高",NOT(SUM(COUNTIF($F214,{"*小*","*中*","*大*"})))),"高",IF(AND(LEFT($F214,1)="大",NOT(SUM(COUNTIF($F214,{"*小*","*中*","*高*"})))),"大","NG"))))&amp;MAX(TEXT(MID($F214,{1,2,3,4,5},{1;2;3;4;5;6;7;8;9;10;11;12;13;14;15}),"標準;;0;!0")*1),$M$25:$M$45,1,FALSE),"NG")))</f>
        <v/>
      </c>
      <c r="T214" s="237" t="str">
        <f t="shared" si="56"/>
        <v/>
      </c>
      <c r="U214" s="189">
        <f t="shared" si="57"/>
        <v>0</v>
      </c>
      <c r="V214" s="189">
        <f t="shared" si="66"/>
        <v>0</v>
      </c>
      <c r="W214" s="189">
        <f t="shared" si="58"/>
        <v>0</v>
      </c>
      <c r="X214" s="193" t="str">
        <f t="shared" si="47"/>
        <v/>
      </c>
      <c r="Y214" s="237" t="str">
        <f t="shared" si="48"/>
        <v>氏名</v>
      </c>
      <c r="Z214" s="237" t="str">
        <f t="shared" si="59"/>
        <v>・</v>
      </c>
      <c r="AA214" s="237" t="str">
        <f t="shared" si="49"/>
        <v>年齢</v>
      </c>
      <c r="AB214" s="237" t="str">
        <f t="shared" si="60"/>
        <v>・</v>
      </c>
      <c r="AC214" s="237" t="str">
        <f t="shared" si="50"/>
        <v>学年</v>
      </c>
      <c r="AD214" s="237" t="str">
        <f t="shared" si="61"/>
        <v>・</v>
      </c>
      <c r="AE214" s="237" t="str">
        <f t="shared" si="51"/>
        <v>プログラム掲載の有無</v>
      </c>
      <c r="AF214" s="237" t="str">
        <f t="shared" si="62"/>
        <v>が未記入です。</v>
      </c>
      <c r="AG214" s="237" t="str">
        <f t="shared" si="52"/>
        <v/>
      </c>
      <c r="AH214" s="237" t="str">
        <f t="shared" si="63"/>
        <v/>
      </c>
      <c r="AI214" s="237" t="str">
        <f t="shared" si="64"/>
        <v/>
      </c>
      <c r="AJ214" s="237" t="str">
        <f t="shared" si="65"/>
        <v/>
      </c>
      <c r="AK214" s="237" t="str">
        <f t="shared" si="53"/>
        <v/>
      </c>
    </row>
    <row r="215" spans="1:37" ht="25.5" hidden="1" customHeight="1">
      <c r="A215" s="183"/>
      <c r="B215" s="183"/>
      <c r="C215" s="228">
        <v>191</v>
      </c>
      <c r="D215" s="373"/>
      <c r="E215" s="371"/>
      <c r="F215" s="372"/>
      <c r="G215" s="373" t="s">
        <v>25</v>
      </c>
      <c r="H215" s="232" t="str">
        <f t="shared" si="45"/>
        <v/>
      </c>
      <c r="I215" s="232"/>
      <c r="J215" s="183"/>
      <c r="K215" s="183"/>
      <c r="L215" s="189"/>
      <c r="M215" s="189"/>
      <c r="N215" s="189"/>
      <c r="O215" s="189"/>
      <c r="P215" s="236" t="str">
        <f t="shared" si="54"/>
        <v/>
      </c>
      <c r="Q215" s="237" t="str">
        <f t="shared" si="55"/>
        <v/>
      </c>
      <c r="R215" s="237" t="str">
        <f t="shared" si="46"/>
        <v/>
      </c>
      <c r="S215" s="237" t="str">
        <f>IF(SUBSTITUTE(SUBSTITUTE($F215,"　","")," ","")="","",IFERROR(VLOOKUP($F215,$M$25:$M$45,1,FALSE),IFERROR(VLOOKUP(IF(AND(LEFT($F215,1)="小",NOT(SUM(COUNTIF($F215,{"*中*","*高*","*大*"})))),"小",IF(AND(LEFT($F215,1)="中",NOT(SUM(COUNTIF($F215,{"*小*","*高*","*大*"})))),"中",IF(AND(LEFT($F215,1)="高",NOT(SUM(COUNTIF($F215,{"*小*","*中*","*大*"})))),"高",IF(AND(LEFT($F215,1)="大",NOT(SUM(COUNTIF($F215,{"*小*","*中*","*高*"})))),"大","NG"))))&amp;MAX(TEXT(MID($F215,{1,2,3,4,5},{1;2;3;4;5;6;7;8;9;10;11;12;13;14;15}),"標準;;0;!0")*1),$M$25:$M$45,1,FALSE),"NG")))</f>
        <v/>
      </c>
      <c r="T215" s="237" t="str">
        <f t="shared" si="56"/>
        <v/>
      </c>
      <c r="U215" s="189">
        <f t="shared" si="57"/>
        <v>0</v>
      </c>
      <c r="V215" s="189">
        <f t="shared" si="66"/>
        <v>0</v>
      </c>
      <c r="W215" s="189">
        <f t="shared" si="58"/>
        <v>0</v>
      </c>
      <c r="X215" s="193" t="str">
        <f t="shared" si="47"/>
        <v/>
      </c>
      <c r="Y215" s="237" t="str">
        <f t="shared" si="48"/>
        <v>氏名</v>
      </c>
      <c r="Z215" s="237" t="str">
        <f t="shared" si="59"/>
        <v>・</v>
      </c>
      <c r="AA215" s="237" t="str">
        <f t="shared" si="49"/>
        <v>年齢</v>
      </c>
      <c r="AB215" s="237" t="str">
        <f t="shared" si="60"/>
        <v>・</v>
      </c>
      <c r="AC215" s="237" t="str">
        <f t="shared" si="50"/>
        <v>学年</v>
      </c>
      <c r="AD215" s="237" t="str">
        <f t="shared" si="61"/>
        <v>・</v>
      </c>
      <c r="AE215" s="237" t="str">
        <f t="shared" si="51"/>
        <v>プログラム掲載の有無</v>
      </c>
      <c r="AF215" s="237" t="str">
        <f t="shared" si="62"/>
        <v>が未記入です。</v>
      </c>
      <c r="AG215" s="237" t="str">
        <f t="shared" si="52"/>
        <v/>
      </c>
      <c r="AH215" s="237" t="str">
        <f t="shared" si="63"/>
        <v/>
      </c>
      <c r="AI215" s="237" t="str">
        <f t="shared" si="64"/>
        <v/>
      </c>
      <c r="AJ215" s="237" t="str">
        <f t="shared" si="65"/>
        <v/>
      </c>
      <c r="AK215" s="237" t="str">
        <f t="shared" si="53"/>
        <v/>
      </c>
    </row>
    <row r="216" spans="1:37" ht="25.5" hidden="1" customHeight="1">
      <c r="A216" s="183"/>
      <c r="B216" s="183"/>
      <c r="C216" s="228">
        <v>192</v>
      </c>
      <c r="D216" s="373"/>
      <c r="E216" s="371"/>
      <c r="F216" s="372"/>
      <c r="G216" s="373" t="s">
        <v>25</v>
      </c>
      <c r="H216" s="232" t="str">
        <f t="shared" si="45"/>
        <v/>
      </c>
      <c r="I216" s="232"/>
      <c r="J216" s="183"/>
      <c r="K216" s="183"/>
      <c r="L216" s="189"/>
      <c r="M216" s="189"/>
      <c r="N216" s="189"/>
      <c r="O216" s="189"/>
      <c r="P216" s="236" t="str">
        <f t="shared" si="54"/>
        <v/>
      </c>
      <c r="Q216" s="237" t="str">
        <f t="shared" si="55"/>
        <v/>
      </c>
      <c r="R216" s="237" t="str">
        <f t="shared" si="46"/>
        <v/>
      </c>
      <c r="S216" s="237" t="str">
        <f>IF(SUBSTITUTE(SUBSTITUTE($F216,"　","")," ","")="","",IFERROR(VLOOKUP($F216,$M$25:$M$45,1,FALSE),IFERROR(VLOOKUP(IF(AND(LEFT($F216,1)="小",NOT(SUM(COUNTIF($F216,{"*中*","*高*","*大*"})))),"小",IF(AND(LEFT($F216,1)="中",NOT(SUM(COUNTIF($F216,{"*小*","*高*","*大*"})))),"中",IF(AND(LEFT($F216,1)="高",NOT(SUM(COUNTIF($F216,{"*小*","*中*","*大*"})))),"高",IF(AND(LEFT($F216,1)="大",NOT(SUM(COUNTIF($F216,{"*小*","*中*","*高*"})))),"大","NG"))))&amp;MAX(TEXT(MID($F216,{1,2,3,4,5},{1;2;3;4;5;6;7;8;9;10;11;12;13;14;15}),"標準;;0;!0")*1),$M$25:$M$45,1,FALSE),"NG")))</f>
        <v/>
      </c>
      <c r="T216" s="237" t="str">
        <f t="shared" si="56"/>
        <v/>
      </c>
      <c r="U216" s="189">
        <f t="shared" si="57"/>
        <v>0</v>
      </c>
      <c r="V216" s="189">
        <f t="shared" si="66"/>
        <v>0</v>
      </c>
      <c r="W216" s="189">
        <f t="shared" si="58"/>
        <v>0</v>
      </c>
      <c r="X216" s="193" t="str">
        <f t="shared" si="47"/>
        <v/>
      </c>
      <c r="Y216" s="237" t="str">
        <f t="shared" si="48"/>
        <v>氏名</v>
      </c>
      <c r="Z216" s="237" t="str">
        <f t="shared" si="59"/>
        <v>・</v>
      </c>
      <c r="AA216" s="237" t="str">
        <f t="shared" si="49"/>
        <v>年齢</v>
      </c>
      <c r="AB216" s="237" t="str">
        <f t="shared" si="60"/>
        <v>・</v>
      </c>
      <c r="AC216" s="237" t="str">
        <f t="shared" si="50"/>
        <v>学年</v>
      </c>
      <c r="AD216" s="237" t="str">
        <f t="shared" si="61"/>
        <v>・</v>
      </c>
      <c r="AE216" s="237" t="str">
        <f t="shared" si="51"/>
        <v>プログラム掲載の有無</v>
      </c>
      <c r="AF216" s="237" t="str">
        <f t="shared" si="62"/>
        <v>が未記入です。</v>
      </c>
      <c r="AG216" s="237" t="str">
        <f t="shared" si="52"/>
        <v/>
      </c>
      <c r="AH216" s="237" t="str">
        <f t="shared" si="63"/>
        <v/>
      </c>
      <c r="AI216" s="237" t="str">
        <f t="shared" si="64"/>
        <v/>
      </c>
      <c r="AJ216" s="237" t="str">
        <f t="shared" si="65"/>
        <v/>
      </c>
      <c r="AK216" s="237" t="str">
        <f t="shared" si="53"/>
        <v/>
      </c>
    </row>
    <row r="217" spans="1:37" ht="25.5" hidden="1" customHeight="1">
      <c r="A217" s="183"/>
      <c r="B217" s="183"/>
      <c r="C217" s="228">
        <v>193</v>
      </c>
      <c r="D217" s="373"/>
      <c r="E217" s="371"/>
      <c r="F217" s="372"/>
      <c r="G217" s="373" t="s">
        <v>25</v>
      </c>
      <c r="H217" s="232" t="str">
        <f t="shared" ref="H217:H274" si="67">X217</f>
        <v/>
      </c>
      <c r="I217" s="232"/>
      <c r="J217" s="183"/>
      <c r="K217" s="183"/>
      <c r="L217" s="189"/>
      <c r="M217" s="189"/>
      <c r="N217" s="189"/>
      <c r="O217" s="189"/>
      <c r="P217" s="236" t="str">
        <f t="shared" si="54"/>
        <v/>
      </c>
      <c r="Q217" s="237" t="str">
        <f t="shared" si="55"/>
        <v/>
      </c>
      <c r="R217" s="237" t="str">
        <f t="shared" ref="R217:R274" si="68">IF(SUBSTITUTE(SUBSTITUTE(E217,"　","")," ","")="","",IF(ISNUMBER(E217),1,2))</f>
        <v/>
      </c>
      <c r="S217" s="237" t="str">
        <f>IF(SUBSTITUTE(SUBSTITUTE($F217,"　","")," ","")="","",IFERROR(VLOOKUP($F217,$M$25:$M$45,1,FALSE),IFERROR(VLOOKUP(IF(AND(LEFT($F217,1)="小",NOT(SUM(COUNTIF($F217,{"*中*","*高*","*大*"})))),"小",IF(AND(LEFT($F217,1)="中",NOT(SUM(COUNTIF($F217,{"*小*","*高*","*大*"})))),"中",IF(AND(LEFT($F217,1)="高",NOT(SUM(COUNTIF($F217,{"*小*","*中*","*大*"})))),"高",IF(AND(LEFT($F217,1)="大",NOT(SUM(COUNTIF($F217,{"*小*","*中*","*高*"})))),"大","NG"))))&amp;MAX(TEXT(MID($F217,{1,2,3,4,5},{1;2;3;4;5;6;7;8;9;10;11;12;13;14;15}),"標準;;0;!0")*1),$M$25:$M$45,1,FALSE),"NG")))</f>
        <v/>
      </c>
      <c r="T217" s="237" t="str">
        <f t="shared" si="56"/>
        <v/>
      </c>
      <c r="U217" s="189">
        <f t="shared" si="57"/>
        <v>0</v>
      </c>
      <c r="V217" s="189">
        <f t="shared" si="66"/>
        <v>0</v>
      </c>
      <c r="W217" s="189">
        <f t="shared" si="58"/>
        <v>0</v>
      </c>
      <c r="X217" s="193" t="str">
        <f t="shared" ref="X217:X274" si="69">IF(V217=1,$V$23,IF(OR(R217=2,S217="NG"),CONCATENATE(AG217,AH217,AI217,AJ217,AK217),IF(U217=0,"",CONCATENATE(Y217,Z217,AA217,AB217,AC217,AD217,AE217,AF217))))</f>
        <v/>
      </c>
      <c r="Y217" s="237" t="str">
        <f t="shared" ref="Y217:Y274" si="70">IF(Q217="",$D$24,"")</f>
        <v>氏名</v>
      </c>
      <c r="Z217" s="237" t="str">
        <f t="shared" si="59"/>
        <v>・</v>
      </c>
      <c r="AA217" s="237" t="str">
        <f t="shared" ref="AA217:AA274" si="71">IF(R217="",$E$24,"")</f>
        <v>年齢</v>
      </c>
      <c r="AB217" s="237" t="str">
        <f t="shared" si="60"/>
        <v>・</v>
      </c>
      <c r="AC217" s="237" t="str">
        <f t="shared" ref="AC217:AC274" si="72">IF(S217="",$F$24,"")</f>
        <v>学年</v>
      </c>
      <c r="AD217" s="237" t="str">
        <f t="shared" si="61"/>
        <v>・</v>
      </c>
      <c r="AE217" s="237" t="str">
        <f t="shared" ref="AE217:AE274" si="73">IF(AND($N$1=1,OR($G$3=$O$3,$G$3=$P$3),OR(G217="",G217=$O$22)),"プログラム掲載の有無","")</f>
        <v>プログラム掲載の有無</v>
      </c>
      <c r="AF217" s="237" t="str">
        <f t="shared" si="62"/>
        <v>が未記入です。</v>
      </c>
      <c r="AG217" s="237" t="str">
        <f t="shared" ref="AG217:AG274" si="74">IF(R217=2,$E$24,"")</f>
        <v/>
      </c>
      <c r="AH217" s="237" t="str">
        <f t="shared" si="63"/>
        <v/>
      </c>
      <c r="AI217" s="237" t="str">
        <f t="shared" si="64"/>
        <v/>
      </c>
      <c r="AJ217" s="237" t="str">
        <f t="shared" si="65"/>
        <v/>
      </c>
      <c r="AK217" s="237" t="str">
        <f t="shared" ref="AK217:AK274" si="75">IF(AND(AG217&lt;&gt;"",AI217=""),$AK$23,IF(AND(AG217="",AI217&lt;&gt;""),$AK$24,""))</f>
        <v/>
      </c>
    </row>
    <row r="218" spans="1:37" ht="25.5" hidden="1" customHeight="1">
      <c r="A218" s="183"/>
      <c r="B218" s="183"/>
      <c r="C218" s="228">
        <v>194</v>
      </c>
      <c r="D218" s="373"/>
      <c r="E218" s="371"/>
      <c r="F218" s="372"/>
      <c r="G218" s="373" t="s">
        <v>25</v>
      </c>
      <c r="H218" s="232" t="str">
        <f t="shared" si="67"/>
        <v/>
      </c>
      <c r="I218" s="232"/>
      <c r="J218" s="183"/>
      <c r="K218" s="183"/>
      <c r="L218" s="189"/>
      <c r="M218" s="189"/>
      <c r="N218" s="189"/>
      <c r="O218" s="189"/>
      <c r="P218" s="236" t="str">
        <f t="shared" ref="P218:P274" si="76">TRIM(SUBSTITUTE(D218," ","　"))</f>
        <v/>
      </c>
      <c r="Q218" s="237" t="str">
        <f t="shared" ref="Q218:Q274" si="77">IF(P218="","",1)</f>
        <v/>
      </c>
      <c r="R218" s="237" t="str">
        <f t="shared" si="68"/>
        <v/>
      </c>
      <c r="S218" s="237" t="str">
        <f>IF(SUBSTITUTE(SUBSTITUTE($F218,"　","")," ","")="","",IFERROR(VLOOKUP($F218,$M$25:$M$45,1,FALSE),IFERROR(VLOOKUP(IF(AND(LEFT($F218,1)="小",NOT(SUM(COUNTIF($F218,{"*中*","*高*","*大*"})))),"小",IF(AND(LEFT($F218,1)="中",NOT(SUM(COUNTIF($F218,{"*小*","*高*","*大*"})))),"中",IF(AND(LEFT($F218,1)="高",NOT(SUM(COUNTIF($F218,{"*小*","*中*","*大*"})))),"高",IF(AND(LEFT($F218,1)="大",NOT(SUM(COUNTIF($F218,{"*小*","*中*","*高*"})))),"大","NG"))))&amp;MAX(TEXT(MID($F218,{1,2,3,4,5},{1;2;3;4;5;6;7;8;9;10;11;12;13;14;15}),"標準;;0;!0")*1),$M$25:$M$45,1,FALSE),"NG")))</f>
        <v/>
      </c>
      <c r="T218" s="237" t="str">
        <f t="shared" ref="T218:T274" si="78">IF(OR($N$1=0,U218=0),"",IF(OR($N$4=3,$N$4=0,$N$4=""),IF(G218=$M$22,1,IF(G218=$N$22,2,0)),$N$4))</f>
        <v/>
      </c>
      <c r="U218" s="189">
        <f t="shared" ref="U218:U274" si="79">IF(AND(COUNTBLANK(Q218:S218)=3,OR($N$4=1,$N$4=2,$N$4="",AND(OR($N$4=3,$N$4=0),G218=$O$22))),0,1)</f>
        <v>0</v>
      </c>
      <c r="V218" s="189">
        <f t="shared" si="66"/>
        <v>0</v>
      </c>
      <c r="W218" s="189">
        <f t="shared" ref="W218:W274" si="80">IF(AND(U218=1,OR(Q218&lt;&gt;1,R218&lt;&gt;1,S218="",S218="NG",T218=0)),1,0)</f>
        <v>0</v>
      </c>
      <c r="X218" s="193" t="str">
        <f t="shared" si="69"/>
        <v/>
      </c>
      <c r="Y218" s="237" t="str">
        <f t="shared" si="70"/>
        <v>氏名</v>
      </c>
      <c r="Z218" s="237" t="str">
        <f t="shared" ref="Z218:Z274" si="81">IF(OR(Y218="",AND(AA218="",AC218="",AE218="")),"","・")</f>
        <v>・</v>
      </c>
      <c r="AA218" s="237" t="str">
        <f t="shared" si="71"/>
        <v>年齢</v>
      </c>
      <c r="AB218" s="237" t="str">
        <f t="shared" ref="AB218:AB274" si="82">IF(OR(AA218="",AND(AC218="",AE218="")),"","・")</f>
        <v>・</v>
      </c>
      <c r="AC218" s="237" t="str">
        <f t="shared" si="72"/>
        <v>学年</v>
      </c>
      <c r="AD218" s="237" t="str">
        <f t="shared" ref="AD218:AD274" si="83">IF(OR(AC218="",AE218=""),"","・")</f>
        <v>・</v>
      </c>
      <c r="AE218" s="237" t="str">
        <f t="shared" si="73"/>
        <v>プログラム掲載の有無</v>
      </c>
      <c r="AF218" s="237" t="str">
        <f t="shared" ref="AF218:AF274" si="84">IF(COUNTBLANK(Y218:AE218)=7,"","が未記入です。")</f>
        <v>が未記入です。</v>
      </c>
      <c r="AG218" s="237" t="str">
        <f t="shared" si="74"/>
        <v/>
      </c>
      <c r="AH218" s="237" t="str">
        <f t="shared" ref="AH218:AH274" si="85">IF(OR(AG218="",AI218=""),"","・")</f>
        <v/>
      </c>
      <c r="AI218" s="237" t="str">
        <f t="shared" ref="AI218:AI274" si="86">IF(S218="NG",$F$24,"")</f>
        <v/>
      </c>
      <c r="AJ218" s="237" t="str">
        <f t="shared" ref="AJ218:AJ274" si="87">IF(COUNTBLANK(AG218:AI218)=3,"","が判別できません。")</f>
        <v/>
      </c>
      <c r="AK218" s="237" t="str">
        <f t="shared" si="75"/>
        <v/>
      </c>
    </row>
    <row r="219" spans="1:37" ht="25.5" hidden="1" customHeight="1">
      <c r="A219" s="183"/>
      <c r="B219" s="183"/>
      <c r="C219" s="228">
        <v>195</v>
      </c>
      <c r="D219" s="373"/>
      <c r="E219" s="371"/>
      <c r="F219" s="372"/>
      <c r="G219" s="373" t="s">
        <v>25</v>
      </c>
      <c r="H219" s="232" t="str">
        <f t="shared" si="67"/>
        <v/>
      </c>
      <c r="I219" s="232"/>
      <c r="J219" s="183"/>
      <c r="K219" s="183"/>
      <c r="L219" s="189"/>
      <c r="M219" s="189"/>
      <c r="N219" s="189"/>
      <c r="O219" s="189"/>
      <c r="P219" s="236" t="str">
        <f t="shared" si="76"/>
        <v/>
      </c>
      <c r="Q219" s="237" t="str">
        <f t="shared" si="77"/>
        <v/>
      </c>
      <c r="R219" s="237" t="str">
        <f t="shared" si="68"/>
        <v/>
      </c>
      <c r="S219" s="237" t="str">
        <f>IF(SUBSTITUTE(SUBSTITUTE($F219,"　","")," ","")="","",IFERROR(VLOOKUP($F219,$M$25:$M$45,1,FALSE),IFERROR(VLOOKUP(IF(AND(LEFT($F219,1)="小",NOT(SUM(COUNTIF($F219,{"*中*","*高*","*大*"})))),"小",IF(AND(LEFT($F219,1)="中",NOT(SUM(COUNTIF($F219,{"*小*","*高*","*大*"})))),"中",IF(AND(LEFT($F219,1)="高",NOT(SUM(COUNTIF($F219,{"*小*","*中*","*大*"})))),"高",IF(AND(LEFT($F219,1)="大",NOT(SUM(COUNTIF($F219,{"*小*","*中*","*高*"})))),"大","NG"))))&amp;MAX(TEXT(MID($F219,{1,2,3,4,5},{1;2;3;4;5;6;7;8;9;10;11;12;13;14;15}),"標準;;0;!0")*1),$M$25:$M$45,1,FALSE),"NG")))</f>
        <v/>
      </c>
      <c r="T219" s="237" t="str">
        <f t="shared" si="78"/>
        <v/>
      </c>
      <c r="U219" s="189">
        <f t="shared" si="79"/>
        <v>0</v>
      </c>
      <c r="V219" s="189">
        <f t="shared" ref="V219:V274" si="88">IF(AND(U219=1,U218=0),1,0)</f>
        <v>0</v>
      </c>
      <c r="W219" s="189">
        <f t="shared" si="80"/>
        <v>0</v>
      </c>
      <c r="X219" s="193" t="str">
        <f t="shared" si="69"/>
        <v/>
      </c>
      <c r="Y219" s="237" t="str">
        <f t="shared" si="70"/>
        <v>氏名</v>
      </c>
      <c r="Z219" s="237" t="str">
        <f t="shared" si="81"/>
        <v>・</v>
      </c>
      <c r="AA219" s="237" t="str">
        <f t="shared" si="71"/>
        <v>年齢</v>
      </c>
      <c r="AB219" s="237" t="str">
        <f t="shared" si="82"/>
        <v>・</v>
      </c>
      <c r="AC219" s="237" t="str">
        <f t="shared" si="72"/>
        <v>学年</v>
      </c>
      <c r="AD219" s="237" t="str">
        <f t="shared" si="83"/>
        <v>・</v>
      </c>
      <c r="AE219" s="237" t="str">
        <f t="shared" si="73"/>
        <v>プログラム掲載の有無</v>
      </c>
      <c r="AF219" s="237" t="str">
        <f t="shared" si="84"/>
        <v>が未記入です。</v>
      </c>
      <c r="AG219" s="237" t="str">
        <f t="shared" si="74"/>
        <v/>
      </c>
      <c r="AH219" s="237" t="str">
        <f t="shared" si="85"/>
        <v/>
      </c>
      <c r="AI219" s="237" t="str">
        <f t="shared" si="86"/>
        <v/>
      </c>
      <c r="AJ219" s="237" t="str">
        <f t="shared" si="87"/>
        <v/>
      </c>
      <c r="AK219" s="237" t="str">
        <f t="shared" si="75"/>
        <v/>
      </c>
    </row>
    <row r="220" spans="1:37" ht="25.5" hidden="1" customHeight="1">
      <c r="A220" s="183"/>
      <c r="B220" s="183"/>
      <c r="C220" s="228">
        <v>196</v>
      </c>
      <c r="D220" s="373"/>
      <c r="E220" s="371"/>
      <c r="F220" s="372"/>
      <c r="G220" s="373" t="s">
        <v>25</v>
      </c>
      <c r="H220" s="232" t="str">
        <f t="shared" si="67"/>
        <v/>
      </c>
      <c r="I220" s="232"/>
      <c r="J220" s="183"/>
      <c r="K220" s="183"/>
      <c r="L220" s="189"/>
      <c r="M220" s="189"/>
      <c r="N220" s="189"/>
      <c r="O220" s="189"/>
      <c r="P220" s="236" t="str">
        <f t="shared" si="76"/>
        <v/>
      </c>
      <c r="Q220" s="237" t="str">
        <f t="shared" si="77"/>
        <v/>
      </c>
      <c r="R220" s="237" t="str">
        <f t="shared" si="68"/>
        <v/>
      </c>
      <c r="S220" s="237" t="str">
        <f>IF(SUBSTITUTE(SUBSTITUTE($F220,"　","")," ","")="","",IFERROR(VLOOKUP($F220,$M$25:$M$45,1,FALSE),IFERROR(VLOOKUP(IF(AND(LEFT($F220,1)="小",NOT(SUM(COUNTIF($F220,{"*中*","*高*","*大*"})))),"小",IF(AND(LEFT($F220,1)="中",NOT(SUM(COUNTIF($F220,{"*小*","*高*","*大*"})))),"中",IF(AND(LEFT($F220,1)="高",NOT(SUM(COUNTIF($F220,{"*小*","*中*","*大*"})))),"高",IF(AND(LEFT($F220,1)="大",NOT(SUM(COUNTIF($F220,{"*小*","*中*","*高*"})))),"大","NG"))))&amp;MAX(TEXT(MID($F220,{1,2,3,4,5},{1;2;3;4;5;6;7;8;9;10;11;12;13;14;15}),"標準;;0;!0")*1),$M$25:$M$45,1,FALSE),"NG")))</f>
        <v/>
      </c>
      <c r="T220" s="237" t="str">
        <f t="shared" si="78"/>
        <v/>
      </c>
      <c r="U220" s="189">
        <f t="shared" si="79"/>
        <v>0</v>
      </c>
      <c r="V220" s="189">
        <f t="shared" si="88"/>
        <v>0</v>
      </c>
      <c r="W220" s="189">
        <f t="shared" si="80"/>
        <v>0</v>
      </c>
      <c r="X220" s="193" t="str">
        <f t="shared" si="69"/>
        <v/>
      </c>
      <c r="Y220" s="237" t="str">
        <f t="shared" si="70"/>
        <v>氏名</v>
      </c>
      <c r="Z220" s="237" t="str">
        <f t="shared" si="81"/>
        <v>・</v>
      </c>
      <c r="AA220" s="237" t="str">
        <f t="shared" si="71"/>
        <v>年齢</v>
      </c>
      <c r="AB220" s="237" t="str">
        <f t="shared" si="82"/>
        <v>・</v>
      </c>
      <c r="AC220" s="237" t="str">
        <f t="shared" si="72"/>
        <v>学年</v>
      </c>
      <c r="AD220" s="237" t="str">
        <f t="shared" si="83"/>
        <v>・</v>
      </c>
      <c r="AE220" s="237" t="str">
        <f t="shared" si="73"/>
        <v>プログラム掲載の有無</v>
      </c>
      <c r="AF220" s="237" t="str">
        <f t="shared" si="84"/>
        <v>が未記入です。</v>
      </c>
      <c r="AG220" s="237" t="str">
        <f t="shared" si="74"/>
        <v/>
      </c>
      <c r="AH220" s="237" t="str">
        <f t="shared" si="85"/>
        <v/>
      </c>
      <c r="AI220" s="237" t="str">
        <f t="shared" si="86"/>
        <v/>
      </c>
      <c r="AJ220" s="237" t="str">
        <f t="shared" si="87"/>
        <v/>
      </c>
      <c r="AK220" s="237" t="str">
        <f t="shared" si="75"/>
        <v/>
      </c>
    </row>
    <row r="221" spans="1:37" ht="25.5" hidden="1" customHeight="1">
      <c r="A221" s="183"/>
      <c r="B221" s="183"/>
      <c r="C221" s="228">
        <v>197</v>
      </c>
      <c r="D221" s="373"/>
      <c r="E221" s="371"/>
      <c r="F221" s="372"/>
      <c r="G221" s="373" t="s">
        <v>25</v>
      </c>
      <c r="H221" s="232" t="str">
        <f t="shared" si="67"/>
        <v/>
      </c>
      <c r="I221" s="232"/>
      <c r="J221" s="183"/>
      <c r="K221" s="183"/>
      <c r="L221" s="189"/>
      <c r="M221" s="189"/>
      <c r="N221" s="189"/>
      <c r="O221" s="189"/>
      <c r="P221" s="236" t="str">
        <f t="shared" si="76"/>
        <v/>
      </c>
      <c r="Q221" s="237" t="str">
        <f t="shared" si="77"/>
        <v/>
      </c>
      <c r="R221" s="237" t="str">
        <f t="shared" si="68"/>
        <v/>
      </c>
      <c r="S221" s="237" t="str">
        <f>IF(SUBSTITUTE(SUBSTITUTE($F221,"　","")," ","")="","",IFERROR(VLOOKUP($F221,$M$25:$M$45,1,FALSE),IFERROR(VLOOKUP(IF(AND(LEFT($F221,1)="小",NOT(SUM(COUNTIF($F221,{"*中*","*高*","*大*"})))),"小",IF(AND(LEFT($F221,1)="中",NOT(SUM(COUNTIF($F221,{"*小*","*高*","*大*"})))),"中",IF(AND(LEFT($F221,1)="高",NOT(SUM(COUNTIF($F221,{"*小*","*中*","*大*"})))),"高",IF(AND(LEFT($F221,1)="大",NOT(SUM(COUNTIF($F221,{"*小*","*中*","*高*"})))),"大","NG"))))&amp;MAX(TEXT(MID($F221,{1,2,3,4,5},{1;2;3;4;5;6;7;8;9;10;11;12;13;14;15}),"標準;;0;!0")*1),$M$25:$M$45,1,FALSE),"NG")))</f>
        <v/>
      </c>
      <c r="T221" s="237" t="str">
        <f t="shared" si="78"/>
        <v/>
      </c>
      <c r="U221" s="189">
        <f t="shared" si="79"/>
        <v>0</v>
      </c>
      <c r="V221" s="189">
        <f t="shared" si="88"/>
        <v>0</v>
      </c>
      <c r="W221" s="189">
        <f t="shared" si="80"/>
        <v>0</v>
      </c>
      <c r="X221" s="193" t="str">
        <f t="shared" si="69"/>
        <v/>
      </c>
      <c r="Y221" s="237" t="str">
        <f t="shared" si="70"/>
        <v>氏名</v>
      </c>
      <c r="Z221" s="237" t="str">
        <f t="shared" si="81"/>
        <v>・</v>
      </c>
      <c r="AA221" s="237" t="str">
        <f t="shared" si="71"/>
        <v>年齢</v>
      </c>
      <c r="AB221" s="237" t="str">
        <f t="shared" si="82"/>
        <v>・</v>
      </c>
      <c r="AC221" s="237" t="str">
        <f t="shared" si="72"/>
        <v>学年</v>
      </c>
      <c r="AD221" s="237" t="str">
        <f t="shared" si="83"/>
        <v>・</v>
      </c>
      <c r="AE221" s="237" t="str">
        <f t="shared" si="73"/>
        <v>プログラム掲載の有無</v>
      </c>
      <c r="AF221" s="237" t="str">
        <f t="shared" si="84"/>
        <v>が未記入です。</v>
      </c>
      <c r="AG221" s="237" t="str">
        <f t="shared" si="74"/>
        <v/>
      </c>
      <c r="AH221" s="237" t="str">
        <f t="shared" si="85"/>
        <v/>
      </c>
      <c r="AI221" s="237" t="str">
        <f t="shared" si="86"/>
        <v/>
      </c>
      <c r="AJ221" s="237" t="str">
        <f t="shared" si="87"/>
        <v/>
      </c>
      <c r="AK221" s="237" t="str">
        <f t="shared" si="75"/>
        <v/>
      </c>
    </row>
    <row r="222" spans="1:37" ht="25.5" hidden="1" customHeight="1">
      <c r="A222" s="183"/>
      <c r="B222" s="183"/>
      <c r="C222" s="228">
        <v>198</v>
      </c>
      <c r="D222" s="373"/>
      <c r="E222" s="371"/>
      <c r="F222" s="372"/>
      <c r="G222" s="373" t="s">
        <v>25</v>
      </c>
      <c r="H222" s="232" t="str">
        <f t="shared" si="67"/>
        <v/>
      </c>
      <c r="I222" s="232"/>
      <c r="J222" s="183"/>
      <c r="K222" s="183"/>
      <c r="L222" s="189"/>
      <c r="M222" s="189"/>
      <c r="N222" s="189"/>
      <c r="O222" s="189"/>
      <c r="P222" s="236" t="str">
        <f t="shared" si="76"/>
        <v/>
      </c>
      <c r="Q222" s="237" t="str">
        <f t="shared" si="77"/>
        <v/>
      </c>
      <c r="R222" s="237" t="str">
        <f t="shared" si="68"/>
        <v/>
      </c>
      <c r="S222" s="237" t="str">
        <f>IF(SUBSTITUTE(SUBSTITUTE($F222,"　","")," ","")="","",IFERROR(VLOOKUP($F222,$M$25:$M$45,1,FALSE),IFERROR(VLOOKUP(IF(AND(LEFT($F222,1)="小",NOT(SUM(COUNTIF($F222,{"*中*","*高*","*大*"})))),"小",IF(AND(LEFT($F222,1)="中",NOT(SUM(COUNTIF($F222,{"*小*","*高*","*大*"})))),"中",IF(AND(LEFT($F222,1)="高",NOT(SUM(COUNTIF($F222,{"*小*","*中*","*大*"})))),"高",IF(AND(LEFT($F222,1)="大",NOT(SUM(COUNTIF($F222,{"*小*","*中*","*高*"})))),"大","NG"))))&amp;MAX(TEXT(MID($F222,{1,2,3,4,5},{1;2;3;4;5;6;7;8;9;10;11;12;13;14;15}),"標準;;0;!0")*1),$M$25:$M$45,1,FALSE),"NG")))</f>
        <v/>
      </c>
      <c r="T222" s="237" t="str">
        <f t="shared" si="78"/>
        <v/>
      </c>
      <c r="U222" s="189">
        <f t="shared" si="79"/>
        <v>0</v>
      </c>
      <c r="V222" s="189">
        <f t="shared" si="88"/>
        <v>0</v>
      </c>
      <c r="W222" s="189">
        <f t="shared" si="80"/>
        <v>0</v>
      </c>
      <c r="X222" s="193" t="str">
        <f t="shared" si="69"/>
        <v/>
      </c>
      <c r="Y222" s="237" t="str">
        <f t="shared" si="70"/>
        <v>氏名</v>
      </c>
      <c r="Z222" s="237" t="str">
        <f t="shared" si="81"/>
        <v>・</v>
      </c>
      <c r="AA222" s="237" t="str">
        <f t="shared" si="71"/>
        <v>年齢</v>
      </c>
      <c r="AB222" s="237" t="str">
        <f t="shared" si="82"/>
        <v>・</v>
      </c>
      <c r="AC222" s="237" t="str">
        <f t="shared" si="72"/>
        <v>学年</v>
      </c>
      <c r="AD222" s="237" t="str">
        <f t="shared" si="83"/>
        <v>・</v>
      </c>
      <c r="AE222" s="237" t="str">
        <f t="shared" si="73"/>
        <v>プログラム掲載の有無</v>
      </c>
      <c r="AF222" s="237" t="str">
        <f t="shared" si="84"/>
        <v>が未記入です。</v>
      </c>
      <c r="AG222" s="237" t="str">
        <f t="shared" si="74"/>
        <v/>
      </c>
      <c r="AH222" s="237" t="str">
        <f t="shared" si="85"/>
        <v/>
      </c>
      <c r="AI222" s="237" t="str">
        <f t="shared" si="86"/>
        <v/>
      </c>
      <c r="AJ222" s="237" t="str">
        <f t="shared" si="87"/>
        <v/>
      </c>
      <c r="AK222" s="237" t="str">
        <f t="shared" si="75"/>
        <v/>
      </c>
    </row>
    <row r="223" spans="1:37" ht="25.5" hidden="1" customHeight="1">
      <c r="A223" s="183"/>
      <c r="B223" s="183"/>
      <c r="C223" s="228">
        <v>199</v>
      </c>
      <c r="D223" s="373"/>
      <c r="E223" s="371"/>
      <c r="F223" s="372"/>
      <c r="G223" s="373" t="s">
        <v>25</v>
      </c>
      <c r="H223" s="232" t="str">
        <f t="shared" si="67"/>
        <v/>
      </c>
      <c r="I223" s="232"/>
      <c r="J223" s="183"/>
      <c r="K223" s="183"/>
      <c r="L223" s="189"/>
      <c r="M223" s="189"/>
      <c r="N223" s="189"/>
      <c r="O223" s="189"/>
      <c r="P223" s="236" t="str">
        <f t="shared" si="76"/>
        <v/>
      </c>
      <c r="Q223" s="237" t="str">
        <f t="shared" si="77"/>
        <v/>
      </c>
      <c r="R223" s="237" t="str">
        <f t="shared" si="68"/>
        <v/>
      </c>
      <c r="S223" s="237" t="str">
        <f>IF(SUBSTITUTE(SUBSTITUTE($F223,"　","")," ","")="","",IFERROR(VLOOKUP($F223,$M$25:$M$45,1,FALSE),IFERROR(VLOOKUP(IF(AND(LEFT($F223,1)="小",NOT(SUM(COUNTIF($F223,{"*中*","*高*","*大*"})))),"小",IF(AND(LEFT($F223,1)="中",NOT(SUM(COUNTIF($F223,{"*小*","*高*","*大*"})))),"中",IF(AND(LEFT($F223,1)="高",NOT(SUM(COUNTIF($F223,{"*小*","*中*","*大*"})))),"高",IF(AND(LEFT($F223,1)="大",NOT(SUM(COUNTIF($F223,{"*小*","*中*","*高*"})))),"大","NG"))))&amp;MAX(TEXT(MID($F223,{1,2,3,4,5},{1;2;3;4;5;6;7;8;9;10;11;12;13;14;15}),"標準;;0;!0")*1),$M$25:$M$45,1,FALSE),"NG")))</f>
        <v/>
      </c>
      <c r="T223" s="237" t="str">
        <f t="shared" si="78"/>
        <v/>
      </c>
      <c r="U223" s="189">
        <f t="shared" si="79"/>
        <v>0</v>
      </c>
      <c r="V223" s="189">
        <f t="shared" si="88"/>
        <v>0</v>
      </c>
      <c r="W223" s="189">
        <f t="shared" si="80"/>
        <v>0</v>
      </c>
      <c r="X223" s="193" t="str">
        <f t="shared" si="69"/>
        <v/>
      </c>
      <c r="Y223" s="237" t="str">
        <f t="shared" si="70"/>
        <v>氏名</v>
      </c>
      <c r="Z223" s="237" t="str">
        <f t="shared" si="81"/>
        <v>・</v>
      </c>
      <c r="AA223" s="237" t="str">
        <f t="shared" si="71"/>
        <v>年齢</v>
      </c>
      <c r="AB223" s="237" t="str">
        <f t="shared" si="82"/>
        <v>・</v>
      </c>
      <c r="AC223" s="237" t="str">
        <f t="shared" si="72"/>
        <v>学年</v>
      </c>
      <c r="AD223" s="237" t="str">
        <f t="shared" si="83"/>
        <v>・</v>
      </c>
      <c r="AE223" s="237" t="str">
        <f t="shared" si="73"/>
        <v>プログラム掲載の有無</v>
      </c>
      <c r="AF223" s="237" t="str">
        <f t="shared" si="84"/>
        <v>が未記入です。</v>
      </c>
      <c r="AG223" s="237" t="str">
        <f t="shared" si="74"/>
        <v/>
      </c>
      <c r="AH223" s="237" t="str">
        <f t="shared" si="85"/>
        <v/>
      </c>
      <c r="AI223" s="237" t="str">
        <f t="shared" si="86"/>
        <v/>
      </c>
      <c r="AJ223" s="237" t="str">
        <f t="shared" si="87"/>
        <v/>
      </c>
      <c r="AK223" s="237" t="str">
        <f t="shared" si="75"/>
        <v/>
      </c>
    </row>
    <row r="224" spans="1:37" ht="25.5" hidden="1" customHeight="1">
      <c r="A224" s="183"/>
      <c r="B224" s="183"/>
      <c r="C224" s="228">
        <v>200</v>
      </c>
      <c r="D224" s="373"/>
      <c r="E224" s="371"/>
      <c r="F224" s="372"/>
      <c r="G224" s="373" t="s">
        <v>25</v>
      </c>
      <c r="H224" s="232" t="str">
        <f t="shared" si="67"/>
        <v/>
      </c>
      <c r="I224" s="232"/>
      <c r="J224" s="183"/>
      <c r="K224" s="183"/>
      <c r="L224" s="189"/>
      <c r="M224" s="189"/>
      <c r="N224" s="189"/>
      <c r="O224" s="189"/>
      <c r="P224" s="236" t="str">
        <f t="shared" si="76"/>
        <v/>
      </c>
      <c r="Q224" s="237" t="str">
        <f t="shared" si="77"/>
        <v/>
      </c>
      <c r="R224" s="237" t="str">
        <f t="shared" si="68"/>
        <v/>
      </c>
      <c r="S224" s="237" t="str">
        <f>IF(SUBSTITUTE(SUBSTITUTE($F224,"　","")," ","")="","",IFERROR(VLOOKUP($F224,$M$25:$M$45,1,FALSE),IFERROR(VLOOKUP(IF(AND(LEFT($F224,1)="小",NOT(SUM(COUNTIF($F224,{"*中*","*高*","*大*"})))),"小",IF(AND(LEFT($F224,1)="中",NOT(SUM(COUNTIF($F224,{"*小*","*高*","*大*"})))),"中",IF(AND(LEFT($F224,1)="高",NOT(SUM(COUNTIF($F224,{"*小*","*中*","*大*"})))),"高",IF(AND(LEFT($F224,1)="大",NOT(SUM(COUNTIF($F224,{"*小*","*中*","*高*"})))),"大","NG"))))&amp;MAX(TEXT(MID($F224,{1,2,3,4,5},{1;2;3;4;5;6;7;8;9;10;11;12;13;14;15}),"標準;;0;!0")*1),$M$25:$M$45,1,FALSE),"NG")))</f>
        <v/>
      </c>
      <c r="T224" s="237" t="str">
        <f t="shared" si="78"/>
        <v/>
      </c>
      <c r="U224" s="189">
        <f t="shared" si="79"/>
        <v>0</v>
      </c>
      <c r="V224" s="189">
        <f t="shared" si="88"/>
        <v>0</v>
      </c>
      <c r="W224" s="189">
        <f t="shared" si="80"/>
        <v>0</v>
      </c>
      <c r="X224" s="193" t="str">
        <f t="shared" si="69"/>
        <v/>
      </c>
      <c r="Y224" s="237" t="str">
        <f t="shared" si="70"/>
        <v>氏名</v>
      </c>
      <c r="Z224" s="237" t="str">
        <f t="shared" si="81"/>
        <v>・</v>
      </c>
      <c r="AA224" s="237" t="str">
        <f t="shared" si="71"/>
        <v>年齢</v>
      </c>
      <c r="AB224" s="237" t="str">
        <f t="shared" si="82"/>
        <v>・</v>
      </c>
      <c r="AC224" s="237" t="str">
        <f t="shared" si="72"/>
        <v>学年</v>
      </c>
      <c r="AD224" s="237" t="str">
        <f t="shared" si="83"/>
        <v>・</v>
      </c>
      <c r="AE224" s="237" t="str">
        <f t="shared" si="73"/>
        <v>プログラム掲載の有無</v>
      </c>
      <c r="AF224" s="237" t="str">
        <f t="shared" si="84"/>
        <v>が未記入です。</v>
      </c>
      <c r="AG224" s="237" t="str">
        <f t="shared" si="74"/>
        <v/>
      </c>
      <c r="AH224" s="237" t="str">
        <f t="shared" si="85"/>
        <v/>
      </c>
      <c r="AI224" s="237" t="str">
        <f t="shared" si="86"/>
        <v/>
      </c>
      <c r="AJ224" s="237" t="str">
        <f t="shared" si="87"/>
        <v/>
      </c>
      <c r="AK224" s="237" t="str">
        <f t="shared" si="75"/>
        <v/>
      </c>
    </row>
    <row r="225" spans="1:37" ht="25.5" hidden="1" customHeight="1">
      <c r="A225" s="183"/>
      <c r="B225" s="183"/>
      <c r="C225" s="228">
        <v>201</v>
      </c>
      <c r="D225" s="373"/>
      <c r="E225" s="371"/>
      <c r="F225" s="372"/>
      <c r="G225" s="373" t="s">
        <v>25</v>
      </c>
      <c r="H225" s="232" t="str">
        <f t="shared" si="67"/>
        <v/>
      </c>
      <c r="I225" s="232"/>
      <c r="J225" s="183"/>
      <c r="K225" s="183"/>
      <c r="L225" s="189"/>
      <c r="M225" s="189"/>
      <c r="N225" s="189"/>
      <c r="O225" s="189"/>
      <c r="P225" s="236" t="str">
        <f t="shared" si="76"/>
        <v/>
      </c>
      <c r="Q225" s="237" t="str">
        <f t="shared" si="77"/>
        <v/>
      </c>
      <c r="R225" s="237" t="str">
        <f t="shared" si="68"/>
        <v/>
      </c>
      <c r="S225" s="237" t="str">
        <f>IF(SUBSTITUTE(SUBSTITUTE($F225,"　","")," ","")="","",IFERROR(VLOOKUP($F225,$M$25:$M$45,1,FALSE),IFERROR(VLOOKUP(IF(AND(LEFT($F225,1)="小",NOT(SUM(COUNTIF($F225,{"*中*","*高*","*大*"})))),"小",IF(AND(LEFT($F225,1)="中",NOT(SUM(COUNTIF($F225,{"*小*","*高*","*大*"})))),"中",IF(AND(LEFT($F225,1)="高",NOT(SUM(COUNTIF($F225,{"*小*","*中*","*大*"})))),"高",IF(AND(LEFT($F225,1)="大",NOT(SUM(COUNTIF($F225,{"*小*","*中*","*高*"})))),"大","NG"))))&amp;MAX(TEXT(MID($F225,{1,2,3,4,5},{1;2;3;4;5;6;7;8;9;10;11;12;13;14;15}),"標準;;0;!0")*1),$M$25:$M$45,1,FALSE),"NG")))</f>
        <v/>
      </c>
      <c r="T225" s="237" t="str">
        <f t="shared" si="78"/>
        <v/>
      </c>
      <c r="U225" s="189">
        <f t="shared" si="79"/>
        <v>0</v>
      </c>
      <c r="V225" s="189">
        <f t="shared" si="88"/>
        <v>0</v>
      </c>
      <c r="W225" s="189">
        <f t="shared" si="80"/>
        <v>0</v>
      </c>
      <c r="X225" s="193" t="str">
        <f t="shared" si="69"/>
        <v/>
      </c>
      <c r="Y225" s="237" t="str">
        <f t="shared" si="70"/>
        <v>氏名</v>
      </c>
      <c r="Z225" s="237" t="str">
        <f t="shared" si="81"/>
        <v>・</v>
      </c>
      <c r="AA225" s="237" t="str">
        <f t="shared" si="71"/>
        <v>年齢</v>
      </c>
      <c r="AB225" s="237" t="str">
        <f t="shared" si="82"/>
        <v>・</v>
      </c>
      <c r="AC225" s="237" t="str">
        <f t="shared" si="72"/>
        <v>学年</v>
      </c>
      <c r="AD225" s="237" t="str">
        <f t="shared" si="83"/>
        <v>・</v>
      </c>
      <c r="AE225" s="237" t="str">
        <f t="shared" si="73"/>
        <v>プログラム掲載の有無</v>
      </c>
      <c r="AF225" s="237" t="str">
        <f t="shared" si="84"/>
        <v>が未記入です。</v>
      </c>
      <c r="AG225" s="237" t="str">
        <f t="shared" si="74"/>
        <v/>
      </c>
      <c r="AH225" s="237" t="str">
        <f t="shared" si="85"/>
        <v/>
      </c>
      <c r="AI225" s="237" t="str">
        <f t="shared" si="86"/>
        <v/>
      </c>
      <c r="AJ225" s="237" t="str">
        <f t="shared" si="87"/>
        <v/>
      </c>
      <c r="AK225" s="237" t="str">
        <f t="shared" si="75"/>
        <v/>
      </c>
    </row>
    <row r="226" spans="1:37" ht="25.5" hidden="1" customHeight="1">
      <c r="A226" s="183"/>
      <c r="B226" s="183"/>
      <c r="C226" s="228">
        <v>202</v>
      </c>
      <c r="D226" s="373"/>
      <c r="E226" s="371"/>
      <c r="F226" s="372"/>
      <c r="G226" s="373" t="s">
        <v>25</v>
      </c>
      <c r="H226" s="232" t="str">
        <f t="shared" si="67"/>
        <v/>
      </c>
      <c r="I226" s="232"/>
      <c r="J226" s="183"/>
      <c r="K226" s="183"/>
      <c r="L226" s="189"/>
      <c r="M226" s="189"/>
      <c r="N226" s="189"/>
      <c r="O226" s="189"/>
      <c r="P226" s="236" t="str">
        <f t="shared" si="76"/>
        <v/>
      </c>
      <c r="Q226" s="237" t="str">
        <f t="shared" si="77"/>
        <v/>
      </c>
      <c r="R226" s="237" t="str">
        <f t="shared" si="68"/>
        <v/>
      </c>
      <c r="S226" s="237" t="str">
        <f>IF(SUBSTITUTE(SUBSTITUTE($F226,"　","")," ","")="","",IFERROR(VLOOKUP($F226,$M$25:$M$45,1,FALSE),IFERROR(VLOOKUP(IF(AND(LEFT($F226,1)="小",NOT(SUM(COUNTIF($F226,{"*中*","*高*","*大*"})))),"小",IF(AND(LEFT($F226,1)="中",NOT(SUM(COUNTIF($F226,{"*小*","*高*","*大*"})))),"中",IF(AND(LEFT($F226,1)="高",NOT(SUM(COUNTIF($F226,{"*小*","*中*","*大*"})))),"高",IF(AND(LEFT($F226,1)="大",NOT(SUM(COUNTIF($F226,{"*小*","*中*","*高*"})))),"大","NG"))))&amp;MAX(TEXT(MID($F226,{1,2,3,4,5},{1;2;3;4;5;6;7;8;9;10;11;12;13;14;15}),"標準;;0;!0")*1),$M$25:$M$45,1,FALSE),"NG")))</f>
        <v/>
      </c>
      <c r="T226" s="237" t="str">
        <f t="shared" si="78"/>
        <v/>
      </c>
      <c r="U226" s="189">
        <f t="shared" si="79"/>
        <v>0</v>
      </c>
      <c r="V226" s="189">
        <f t="shared" si="88"/>
        <v>0</v>
      </c>
      <c r="W226" s="189">
        <f t="shared" si="80"/>
        <v>0</v>
      </c>
      <c r="X226" s="193" t="str">
        <f t="shared" si="69"/>
        <v/>
      </c>
      <c r="Y226" s="237" t="str">
        <f t="shared" si="70"/>
        <v>氏名</v>
      </c>
      <c r="Z226" s="237" t="str">
        <f t="shared" si="81"/>
        <v>・</v>
      </c>
      <c r="AA226" s="237" t="str">
        <f t="shared" si="71"/>
        <v>年齢</v>
      </c>
      <c r="AB226" s="237" t="str">
        <f t="shared" si="82"/>
        <v>・</v>
      </c>
      <c r="AC226" s="237" t="str">
        <f t="shared" si="72"/>
        <v>学年</v>
      </c>
      <c r="AD226" s="237" t="str">
        <f t="shared" si="83"/>
        <v>・</v>
      </c>
      <c r="AE226" s="237" t="str">
        <f t="shared" si="73"/>
        <v>プログラム掲載の有無</v>
      </c>
      <c r="AF226" s="237" t="str">
        <f t="shared" si="84"/>
        <v>が未記入です。</v>
      </c>
      <c r="AG226" s="237" t="str">
        <f t="shared" si="74"/>
        <v/>
      </c>
      <c r="AH226" s="237" t="str">
        <f t="shared" si="85"/>
        <v/>
      </c>
      <c r="AI226" s="237" t="str">
        <f t="shared" si="86"/>
        <v/>
      </c>
      <c r="AJ226" s="237" t="str">
        <f t="shared" si="87"/>
        <v/>
      </c>
      <c r="AK226" s="237" t="str">
        <f t="shared" si="75"/>
        <v/>
      </c>
    </row>
    <row r="227" spans="1:37" ht="25.5" hidden="1" customHeight="1">
      <c r="A227" s="183"/>
      <c r="B227" s="183"/>
      <c r="C227" s="228">
        <v>203</v>
      </c>
      <c r="D227" s="373"/>
      <c r="E227" s="371"/>
      <c r="F227" s="372"/>
      <c r="G227" s="373" t="s">
        <v>25</v>
      </c>
      <c r="H227" s="232" t="str">
        <f t="shared" si="67"/>
        <v/>
      </c>
      <c r="I227" s="232"/>
      <c r="J227" s="183"/>
      <c r="K227" s="183"/>
      <c r="L227" s="189"/>
      <c r="M227" s="189"/>
      <c r="N227" s="189"/>
      <c r="O227" s="189"/>
      <c r="P227" s="236" t="str">
        <f t="shared" si="76"/>
        <v/>
      </c>
      <c r="Q227" s="237" t="str">
        <f t="shared" si="77"/>
        <v/>
      </c>
      <c r="R227" s="237" t="str">
        <f t="shared" si="68"/>
        <v/>
      </c>
      <c r="S227" s="237" t="str">
        <f>IF(SUBSTITUTE(SUBSTITUTE($F227,"　","")," ","")="","",IFERROR(VLOOKUP($F227,$M$25:$M$45,1,FALSE),IFERROR(VLOOKUP(IF(AND(LEFT($F227,1)="小",NOT(SUM(COUNTIF($F227,{"*中*","*高*","*大*"})))),"小",IF(AND(LEFT($F227,1)="中",NOT(SUM(COUNTIF($F227,{"*小*","*高*","*大*"})))),"中",IF(AND(LEFT($F227,1)="高",NOT(SUM(COUNTIF($F227,{"*小*","*中*","*大*"})))),"高",IF(AND(LEFT($F227,1)="大",NOT(SUM(COUNTIF($F227,{"*小*","*中*","*高*"})))),"大","NG"))))&amp;MAX(TEXT(MID($F227,{1,2,3,4,5},{1;2;3;4;5;6;7;8;9;10;11;12;13;14;15}),"標準;;0;!0")*1),$M$25:$M$45,1,FALSE),"NG")))</f>
        <v/>
      </c>
      <c r="T227" s="237" t="str">
        <f t="shared" si="78"/>
        <v/>
      </c>
      <c r="U227" s="189">
        <f t="shared" si="79"/>
        <v>0</v>
      </c>
      <c r="V227" s="189">
        <f t="shared" si="88"/>
        <v>0</v>
      </c>
      <c r="W227" s="189">
        <f t="shared" si="80"/>
        <v>0</v>
      </c>
      <c r="X227" s="193" t="str">
        <f t="shared" si="69"/>
        <v/>
      </c>
      <c r="Y227" s="237" t="str">
        <f t="shared" si="70"/>
        <v>氏名</v>
      </c>
      <c r="Z227" s="237" t="str">
        <f t="shared" si="81"/>
        <v>・</v>
      </c>
      <c r="AA227" s="237" t="str">
        <f t="shared" si="71"/>
        <v>年齢</v>
      </c>
      <c r="AB227" s="237" t="str">
        <f t="shared" si="82"/>
        <v>・</v>
      </c>
      <c r="AC227" s="237" t="str">
        <f t="shared" si="72"/>
        <v>学年</v>
      </c>
      <c r="AD227" s="237" t="str">
        <f t="shared" si="83"/>
        <v>・</v>
      </c>
      <c r="AE227" s="237" t="str">
        <f t="shared" si="73"/>
        <v>プログラム掲載の有無</v>
      </c>
      <c r="AF227" s="237" t="str">
        <f t="shared" si="84"/>
        <v>が未記入です。</v>
      </c>
      <c r="AG227" s="237" t="str">
        <f t="shared" si="74"/>
        <v/>
      </c>
      <c r="AH227" s="237" t="str">
        <f t="shared" si="85"/>
        <v/>
      </c>
      <c r="AI227" s="237" t="str">
        <f t="shared" si="86"/>
        <v/>
      </c>
      <c r="AJ227" s="237" t="str">
        <f t="shared" si="87"/>
        <v/>
      </c>
      <c r="AK227" s="237" t="str">
        <f t="shared" si="75"/>
        <v/>
      </c>
    </row>
    <row r="228" spans="1:37" ht="25.5" hidden="1" customHeight="1">
      <c r="A228" s="183"/>
      <c r="B228" s="183"/>
      <c r="C228" s="228">
        <v>204</v>
      </c>
      <c r="D228" s="373"/>
      <c r="E228" s="371"/>
      <c r="F228" s="372"/>
      <c r="G228" s="373" t="s">
        <v>25</v>
      </c>
      <c r="H228" s="232" t="str">
        <f t="shared" si="67"/>
        <v/>
      </c>
      <c r="I228" s="232"/>
      <c r="J228" s="183"/>
      <c r="K228" s="183"/>
      <c r="L228" s="189"/>
      <c r="M228" s="189"/>
      <c r="N228" s="189"/>
      <c r="O228" s="189"/>
      <c r="P228" s="236" t="str">
        <f t="shared" si="76"/>
        <v/>
      </c>
      <c r="Q228" s="237" t="str">
        <f t="shared" si="77"/>
        <v/>
      </c>
      <c r="R228" s="237" t="str">
        <f t="shared" si="68"/>
        <v/>
      </c>
      <c r="S228" s="237" t="str">
        <f>IF(SUBSTITUTE(SUBSTITUTE($F228,"　","")," ","")="","",IFERROR(VLOOKUP($F228,$M$25:$M$45,1,FALSE),IFERROR(VLOOKUP(IF(AND(LEFT($F228,1)="小",NOT(SUM(COUNTIF($F228,{"*中*","*高*","*大*"})))),"小",IF(AND(LEFT($F228,1)="中",NOT(SUM(COUNTIF($F228,{"*小*","*高*","*大*"})))),"中",IF(AND(LEFT($F228,1)="高",NOT(SUM(COUNTIF($F228,{"*小*","*中*","*大*"})))),"高",IF(AND(LEFT($F228,1)="大",NOT(SUM(COUNTIF($F228,{"*小*","*中*","*高*"})))),"大","NG"))))&amp;MAX(TEXT(MID($F228,{1,2,3,4,5},{1;2;3;4;5;6;7;8;9;10;11;12;13;14;15}),"標準;;0;!0")*1),$M$25:$M$45,1,FALSE),"NG")))</f>
        <v/>
      </c>
      <c r="T228" s="237" t="str">
        <f t="shared" si="78"/>
        <v/>
      </c>
      <c r="U228" s="189">
        <f t="shared" si="79"/>
        <v>0</v>
      </c>
      <c r="V228" s="189">
        <f t="shared" si="88"/>
        <v>0</v>
      </c>
      <c r="W228" s="189">
        <f t="shared" si="80"/>
        <v>0</v>
      </c>
      <c r="X228" s="193" t="str">
        <f t="shared" si="69"/>
        <v/>
      </c>
      <c r="Y228" s="237" t="str">
        <f t="shared" si="70"/>
        <v>氏名</v>
      </c>
      <c r="Z228" s="237" t="str">
        <f t="shared" si="81"/>
        <v>・</v>
      </c>
      <c r="AA228" s="237" t="str">
        <f t="shared" si="71"/>
        <v>年齢</v>
      </c>
      <c r="AB228" s="237" t="str">
        <f t="shared" si="82"/>
        <v>・</v>
      </c>
      <c r="AC228" s="237" t="str">
        <f t="shared" si="72"/>
        <v>学年</v>
      </c>
      <c r="AD228" s="237" t="str">
        <f t="shared" si="83"/>
        <v>・</v>
      </c>
      <c r="AE228" s="237" t="str">
        <f t="shared" si="73"/>
        <v>プログラム掲載の有無</v>
      </c>
      <c r="AF228" s="237" t="str">
        <f t="shared" si="84"/>
        <v>が未記入です。</v>
      </c>
      <c r="AG228" s="237" t="str">
        <f t="shared" si="74"/>
        <v/>
      </c>
      <c r="AH228" s="237" t="str">
        <f t="shared" si="85"/>
        <v/>
      </c>
      <c r="AI228" s="237" t="str">
        <f t="shared" si="86"/>
        <v/>
      </c>
      <c r="AJ228" s="237" t="str">
        <f t="shared" si="87"/>
        <v/>
      </c>
      <c r="AK228" s="237" t="str">
        <f t="shared" si="75"/>
        <v/>
      </c>
    </row>
    <row r="229" spans="1:37" ht="25.5" hidden="1" customHeight="1">
      <c r="A229" s="183"/>
      <c r="B229" s="183"/>
      <c r="C229" s="228">
        <v>205</v>
      </c>
      <c r="D229" s="373"/>
      <c r="E229" s="371"/>
      <c r="F229" s="372"/>
      <c r="G229" s="373" t="s">
        <v>25</v>
      </c>
      <c r="H229" s="232" t="str">
        <f t="shared" si="67"/>
        <v/>
      </c>
      <c r="I229" s="232"/>
      <c r="J229" s="183"/>
      <c r="K229" s="183"/>
      <c r="L229" s="189"/>
      <c r="M229" s="189"/>
      <c r="N229" s="189"/>
      <c r="O229" s="189"/>
      <c r="P229" s="236" t="str">
        <f t="shared" si="76"/>
        <v/>
      </c>
      <c r="Q229" s="237" t="str">
        <f t="shared" si="77"/>
        <v/>
      </c>
      <c r="R229" s="237" t="str">
        <f t="shared" si="68"/>
        <v/>
      </c>
      <c r="S229" s="237" t="str">
        <f>IF(SUBSTITUTE(SUBSTITUTE($F229,"　","")," ","")="","",IFERROR(VLOOKUP($F229,$M$25:$M$45,1,FALSE),IFERROR(VLOOKUP(IF(AND(LEFT($F229,1)="小",NOT(SUM(COUNTIF($F229,{"*中*","*高*","*大*"})))),"小",IF(AND(LEFT($F229,1)="中",NOT(SUM(COUNTIF($F229,{"*小*","*高*","*大*"})))),"中",IF(AND(LEFT($F229,1)="高",NOT(SUM(COUNTIF($F229,{"*小*","*中*","*大*"})))),"高",IF(AND(LEFT($F229,1)="大",NOT(SUM(COUNTIF($F229,{"*小*","*中*","*高*"})))),"大","NG"))))&amp;MAX(TEXT(MID($F229,{1,2,3,4,5},{1;2;3;4;5;6;7;8;9;10;11;12;13;14;15}),"標準;;0;!0")*1),$M$25:$M$45,1,FALSE),"NG")))</f>
        <v/>
      </c>
      <c r="T229" s="237" t="str">
        <f t="shared" si="78"/>
        <v/>
      </c>
      <c r="U229" s="189">
        <f t="shared" si="79"/>
        <v>0</v>
      </c>
      <c r="V229" s="189">
        <f t="shared" si="88"/>
        <v>0</v>
      </c>
      <c r="W229" s="189">
        <f t="shared" si="80"/>
        <v>0</v>
      </c>
      <c r="X229" s="193" t="str">
        <f t="shared" si="69"/>
        <v/>
      </c>
      <c r="Y229" s="237" t="str">
        <f t="shared" si="70"/>
        <v>氏名</v>
      </c>
      <c r="Z229" s="237" t="str">
        <f t="shared" si="81"/>
        <v>・</v>
      </c>
      <c r="AA229" s="237" t="str">
        <f t="shared" si="71"/>
        <v>年齢</v>
      </c>
      <c r="AB229" s="237" t="str">
        <f t="shared" si="82"/>
        <v>・</v>
      </c>
      <c r="AC229" s="237" t="str">
        <f t="shared" si="72"/>
        <v>学年</v>
      </c>
      <c r="AD229" s="237" t="str">
        <f t="shared" si="83"/>
        <v>・</v>
      </c>
      <c r="AE229" s="237" t="str">
        <f t="shared" si="73"/>
        <v>プログラム掲載の有無</v>
      </c>
      <c r="AF229" s="237" t="str">
        <f t="shared" si="84"/>
        <v>が未記入です。</v>
      </c>
      <c r="AG229" s="237" t="str">
        <f t="shared" si="74"/>
        <v/>
      </c>
      <c r="AH229" s="237" t="str">
        <f t="shared" si="85"/>
        <v/>
      </c>
      <c r="AI229" s="237" t="str">
        <f t="shared" si="86"/>
        <v/>
      </c>
      <c r="AJ229" s="237" t="str">
        <f t="shared" si="87"/>
        <v/>
      </c>
      <c r="AK229" s="237" t="str">
        <f t="shared" si="75"/>
        <v/>
      </c>
    </row>
    <row r="230" spans="1:37" ht="25.5" hidden="1" customHeight="1">
      <c r="A230" s="183"/>
      <c r="B230" s="183"/>
      <c r="C230" s="228">
        <v>206</v>
      </c>
      <c r="D230" s="373"/>
      <c r="E230" s="371"/>
      <c r="F230" s="372"/>
      <c r="G230" s="373" t="s">
        <v>25</v>
      </c>
      <c r="H230" s="232" t="str">
        <f t="shared" si="67"/>
        <v/>
      </c>
      <c r="I230" s="232"/>
      <c r="J230" s="183"/>
      <c r="K230" s="183"/>
      <c r="L230" s="189"/>
      <c r="M230" s="189"/>
      <c r="N230" s="189"/>
      <c r="O230" s="189"/>
      <c r="P230" s="236" t="str">
        <f t="shared" si="76"/>
        <v/>
      </c>
      <c r="Q230" s="237" t="str">
        <f t="shared" si="77"/>
        <v/>
      </c>
      <c r="R230" s="237" t="str">
        <f t="shared" si="68"/>
        <v/>
      </c>
      <c r="S230" s="237" t="str">
        <f>IF(SUBSTITUTE(SUBSTITUTE($F230,"　","")," ","")="","",IFERROR(VLOOKUP($F230,$M$25:$M$45,1,FALSE),IFERROR(VLOOKUP(IF(AND(LEFT($F230,1)="小",NOT(SUM(COUNTIF($F230,{"*中*","*高*","*大*"})))),"小",IF(AND(LEFT($F230,1)="中",NOT(SUM(COUNTIF($F230,{"*小*","*高*","*大*"})))),"中",IF(AND(LEFT($F230,1)="高",NOT(SUM(COUNTIF($F230,{"*小*","*中*","*大*"})))),"高",IF(AND(LEFT($F230,1)="大",NOT(SUM(COUNTIF($F230,{"*小*","*中*","*高*"})))),"大","NG"))))&amp;MAX(TEXT(MID($F230,{1,2,3,4,5},{1;2;3;4;5;6;7;8;9;10;11;12;13;14;15}),"標準;;0;!0")*1),$M$25:$M$45,1,FALSE),"NG")))</f>
        <v/>
      </c>
      <c r="T230" s="237" t="str">
        <f t="shared" si="78"/>
        <v/>
      </c>
      <c r="U230" s="189">
        <f t="shared" si="79"/>
        <v>0</v>
      </c>
      <c r="V230" s="189">
        <f t="shared" si="88"/>
        <v>0</v>
      </c>
      <c r="W230" s="189">
        <f t="shared" si="80"/>
        <v>0</v>
      </c>
      <c r="X230" s="193" t="str">
        <f t="shared" si="69"/>
        <v/>
      </c>
      <c r="Y230" s="237" t="str">
        <f t="shared" si="70"/>
        <v>氏名</v>
      </c>
      <c r="Z230" s="237" t="str">
        <f t="shared" si="81"/>
        <v>・</v>
      </c>
      <c r="AA230" s="237" t="str">
        <f t="shared" si="71"/>
        <v>年齢</v>
      </c>
      <c r="AB230" s="237" t="str">
        <f t="shared" si="82"/>
        <v>・</v>
      </c>
      <c r="AC230" s="237" t="str">
        <f t="shared" si="72"/>
        <v>学年</v>
      </c>
      <c r="AD230" s="237" t="str">
        <f t="shared" si="83"/>
        <v>・</v>
      </c>
      <c r="AE230" s="237" t="str">
        <f t="shared" si="73"/>
        <v>プログラム掲載の有無</v>
      </c>
      <c r="AF230" s="237" t="str">
        <f t="shared" si="84"/>
        <v>が未記入です。</v>
      </c>
      <c r="AG230" s="237" t="str">
        <f t="shared" si="74"/>
        <v/>
      </c>
      <c r="AH230" s="237" t="str">
        <f t="shared" si="85"/>
        <v/>
      </c>
      <c r="AI230" s="237" t="str">
        <f t="shared" si="86"/>
        <v/>
      </c>
      <c r="AJ230" s="237" t="str">
        <f t="shared" si="87"/>
        <v/>
      </c>
      <c r="AK230" s="237" t="str">
        <f t="shared" si="75"/>
        <v/>
      </c>
    </row>
    <row r="231" spans="1:37" ht="25.5" hidden="1" customHeight="1">
      <c r="A231" s="183"/>
      <c r="B231" s="183"/>
      <c r="C231" s="228">
        <v>207</v>
      </c>
      <c r="D231" s="373"/>
      <c r="E231" s="371"/>
      <c r="F231" s="372"/>
      <c r="G231" s="373" t="s">
        <v>25</v>
      </c>
      <c r="H231" s="232" t="str">
        <f t="shared" si="67"/>
        <v/>
      </c>
      <c r="I231" s="232"/>
      <c r="J231" s="183"/>
      <c r="K231" s="183"/>
      <c r="L231" s="189"/>
      <c r="M231" s="189"/>
      <c r="N231" s="189"/>
      <c r="O231" s="189"/>
      <c r="P231" s="236" t="str">
        <f t="shared" si="76"/>
        <v/>
      </c>
      <c r="Q231" s="237" t="str">
        <f t="shared" si="77"/>
        <v/>
      </c>
      <c r="R231" s="237" t="str">
        <f t="shared" si="68"/>
        <v/>
      </c>
      <c r="S231" s="237" t="str">
        <f>IF(SUBSTITUTE(SUBSTITUTE($F231,"　","")," ","")="","",IFERROR(VLOOKUP($F231,$M$25:$M$45,1,FALSE),IFERROR(VLOOKUP(IF(AND(LEFT($F231,1)="小",NOT(SUM(COUNTIF($F231,{"*中*","*高*","*大*"})))),"小",IF(AND(LEFT($F231,1)="中",NOT(SUM(COUNTIF($F231,{"*小*","*高*","*大*"})))),"中",IF(AND(LEFT($F231,1)="高",NOT(SUM(COUNTIF($F231,{"*小*","*中*","*大*"})))),"高",IF(AND(LEFT($F231,1)="大",NOT(SUM(COUNTIF($F231,{"*小*","*中*","*高*"})))),"大","NG"))))&amp;MAX(TEXT(MID($F231,{1,2,3,4,5},{1;2;3;4;5;6;7;8;9;10;11;12;13;14;15}),"標準;;0;!0")*1),$M$25:$M$45,1,FALSE),"NG")))</f>
        <v/>
      </c>
      <c r="T231" s="237" t="str">
        <f t="shared" si="78"/>
        <v/>
      </c>
      <c r="U231" s="189">
        <f t="shared" si="79"/>
        <v>0</v>
      </c>
      <c r="V231" s="189">
        <f t="shared" si="88"/>
        <v>0</v>
      </c>
      <c r="W231" s="189">
        <f t="shared" si="80"/>
        <v>0</v>
      </c>
      <c r="X231" s="193" t="str">
        <f t="shared" si="69"/>
        <v/>
      </c>
      <c r="Y231" s="237" t="str">
        <f t="shared" si="70"/>
        <v>氏名</v>
      </c>
      <c r="Z231" s="237" t="str">
        <f t="shared" si="81"/>
        <v>・</v>
      </c>
      <c r="AA231" s="237" t="str">
        <f t="shared" si="71"/>
        <v>年齢</v>
      </c>
      <c r="AB231" s="237" t="str">
        <f t="shared" si="82"/>
        <v>・</v>
      </c>
      <c r="AC231" s="237" t="str">
        <f t="shared" si="72"/>
        <v>学年</v>
      </c>
      <c r="AD231" s="237" t="str">
        <f t="shared" si="83"/>
        <v>・</v>
      </c>
      <c r="AE231" s="237" t="str">
        <f t="shared" si="73"/>
        <v>プログラム掲載の有無</v>
      </c>
      <c r="AF231" s="237" t="str">
        <f t="shared" si="84"/>
        <v>が未記入です。</v>
      </c>
      <c r="AG231" s="237" t="str">
        <f t="shared" si="74"/>
        <v/>
      </c>
      <c r="AH231" s="237" t="str">
        <f t="shared" si="85"/>
        <v/>
      </c>
      <c r="AI231" s="237" t="str">
        <f t="shared" si="86"/>
        <v/>
      </c>
      <c r="AJ231" s="237" t="str">
        <f t="shared" si="87"/>
        <v/>
      </c>
      <c r="AK231" s="237" t="str">
        <f t="shared" si="75"/>
        <v/>
      </c>
    </row>
    <row r="232" spans="1:37" ht="25.5" hidden="1" customHeight="1">
      <c r="A232" s="183"/>
      <c r="B232" s="183"/>
      <c r="C232" s="228">
        <v>208</v>
      </c>
      <c r="D232" s="373"/>
      <c r="E232" s="371"/>
      <c r="F232" s="372"/>
      <c r="G232" s="373" t="s">
        <v>25</v>
      </c>
      <c r="H232" s="232" t="str">
        <f t="shared" si="67"/>
        <v/>
      </c>
      <c r="I232" s="232"/>
      <c r="J232" s="183"/>
      <c r="K232" s="183"/>
      <c r="L232" s="189"/>
      <c r="M232" s="189"/>
      <c r="N232" s="189"/>
      <c r="O232" s="189"/>
      <c r="P232" s="236" t="str">
        <f t="shared" si="76"/>
        <v/>
      </c>
      <c r="Q232" s="237" t="str">
        <f t="shared" si="77"/>
        <v/>
      </c>
      <c r="R232" s="237" t="str">
        <f t="shared" si="68"/>
        <v/>
      </c>
      <c r="S232" s="237" t="str">
        <f>IF(SUBSTITUTE(SUBSTITUTE($F232,"　","")," ","")="","",IFERROR(VLOOKUP($F232,$M$25:$M$45,1,FALSE),IFERROR(VLOOKUP(IF(AND(LEFT($F232,1)="小",NOT(SUM(COUNTIF($F232,{"*中*","*高*","*大*"})))),"小",IF(AND(LEFT($F232,1)="中",NOT(SUM(COUNTIF($F232,{"*小*","*高*","*大*"})))),"中",IF(AND(LEFT($F232,1)="高",NOT(SUM(COUNTIF($F232,{"*小*","*中*","*大*"})))),"高",IF(AND(LEFT($F232,1)="大",NOT(SUM(COUNTIF($F232,{"*小*","*中*","*高*"})))),"大","NG"))))&amp;MAX(TEXT(MID($F232,{1,2,3,4,5},{1;2;3;4;5;6;7;8;9;10;11;12;13;14;15}),"標準;;0;!0")*1),$M$25:$M$45,1,FALSE),"NG")))</f>
        <v/>
      </c>
      <c r="T232" s="237" t="str">
        <f t="shared" si="78"/>
        <v/>
      </c>
      <c r="U232" s="189">
        <f t="shared" si="79"/>
        <v>0</v>
      </c>
      <c r="V232" s="189">
        <f t="shared" si="88"/>
        <v>0</v>
      </c>
      <c r="W232" s="189">
        <f t="shared" si="80"/>
        <v>0</v>
      </c>
      <c r="X232" s="193" t="str">
        <f t="shared" si="69"/>
        <v/>
      </c>
      <c r="Y232" s="237" t="str">
        <f t="shared" si="70"/>
        <v>氏名</v>
      </c>
      <c r="Z232" s="237" t="str">
        <f t="shared" si="81"/>
        <v>・</v>
      </c>
      <c r="AA232" s="237" t="str">
        <f t="shared" si="71"/>
        <v>年齢</v>
      </c>
      <c r="AB232" s="237" t="str">
        <f t="shared" si="82"/>
        <v>・</v>
      </c>
      <c r="AC232" s="237" t="str">
        <f t="shared" si="72"/>
        <v>学年</v>
      </c>
      <c r="AD232" s="237" t="str">
        <f t="shared" si="83"/>
        <v>・</v>
      </c>
      <c r="AE232" s="237" t="str">
        <f t="shared" si="73"/>
        <v>プログラム掲載の有無</v>
      </c>
      <c r="AF232" s="237" t="str">
        <f t="shared" si="84"/>
        <v>が未記入です。</v>
      </c>
      <c r="AG232" s="237" t="str">
        <f t="shared" si="74"/>
        <v/>
      </c>
      <c r="AH232" s="237" t="str">
        <f t="shared" si="85"/>
        <v/>
      </c>
      <c r="AI232" s="237" t="str">
        <f t="shared" si="86"/>
        <v/>
      </c>
      <c r="AJ232" s="237" t="str">
        <f t="shared" si="87"/>
        <v/>
      </c>
      <c r="AK232" s="237" t="str">
        <f t="shared" si="75"/>
        <v/>
      </c>
    </row>
    <row r="233" spans="1:37" ht="25.5" hidden="1" customHeight="1">
      <c r="A233" s="183"/>
      <c r="B233" s="183"/>
      <c r="C233" s="228">
        <v>209</v>
      </c>
      <c r="D233" s="373"/>
      <c r="E233" s="371"/>
      <c r="F233" s="372"/>
      <c r="G233" s="373" t="s">
        <v>25</v>
      </c>
      <c r="H233" s="232" t="str">
        <f t="shared" si="67"/>
        <v/>
      </c>
      <c r="I233" s="232"/>
      <c r="J233" s="183"/>
      <c r="K233" s="183"/>
      <c r="L233" s="189"/>
      <c r="M233" s="189"/>
      <c r="N233" s="189"/>
      <c r="O233" s="189"/>
      <c r="P233" s="236" t="str">
        <f t="shared" si="76"/>
        <v/>
      </c>
      <c r="Q233" s="237" t="str">
        <f t="shared" si="77"/>
        <v/>
      </c>
      <c r="R233" s="237" t="str">
        <f t="shared" si="68"/>
        <v/>
      </c>
      <c r="S233" s="237" t="str">
        <f>IF(SUBSTITUTE(SUBSTITUTE($F233,"　","")," ","")="","",IFERROR(VLOOKUP($F233,$M$25:$M$45,1,FALSE),IFERROR(VLOOKUP(IF(AND(LEFT($F233,1)="小",NOT(SUM(COUNTIF($F233,{"*中*","*高*","*大*"})))),"小",IF(AND(LEFT($F233,1)="中",NOT(SUM(COUNTIF($F233,{"*小*","*高*","*大*"})))),"中",IF(AND(LEFT($F233,1)="高",NOT(SUM(COUNTIF($F233,{"*小*","*中*","*大*"})))),"高",IF(AND(LEFT($F233,1)="大",NOT(SUM(COUNTIF($F233,{"*小*","*中*","*高*"})))),"大","NG"))))&amp;MAX(TEXT(MID($F233,{1,2,3,4,5},{1;2;3;4;5;6;7;8;9;10;11;12;13;14;15}),"標準;;0;!0")*1),$M$25:$M$45,1,FALSE),"NG")))</f>
        <v/>
      </c>
      <c r="T233" s="237" t="str">
        <f t="shared" si="78"/>
        <v/>
      </c>
      <c r="U233" s="189">
        <f t="shared" si="79"/>
        <v>0</v>
      </c>
      <c r="V233" s="189">
        <f t="shared" si="88"/>
        <v>0</v>
      </c>
      <c r="W233" s="189">
        <f t="shared" si="80"/>
        <v>0</v>
      </c>
      <c r="X233" s="193" t="str">
        <f t="shared" si="69"/>
        <v/>
      </c>
      <c r="Y233" s="237" t="str">
        <f t="shared" si="70"/>
        <v>氏名</v>
      </c>
      <c r="Z233" s="237" t="str">
        <f t="shared" si="81"/>
        <v>・</v>
      </c>
      <c r="AA233" s="237" t="str">
        <f t="shared" si="71"/>
        <v>年齢</v>
      </c>
      <c r="AB233" s="237" t="str">
        <f t="shared" si="82"/>
        <v>・</v>
      </c>
      <c r="AC233" s="237" t="str">
        <f t="shared" si="72"/>
        <v>学年</v>
      </c>
      <c r="AD233" s="237" t="str">
        <f t="shared" si="83"/>
        <v>・</v>
      </c>
      <c r="AE233" s="237" t="str">
        <f t="shared" si="73"/>
        <v>プログラム掲載の有無</v>
      </c>
      <c r="AF233" s="237" t="str">
        <f t="shared" si="84"/>
        <v>が未記入です。</v>
      </c>
      <c r="AG233" s="237" t="str">
        <f t="shared" si="74"/>
        <v/>
      </c>
      <c r="AH233" s="237" t="str">
        <f t="shared" si="85"/>
        <v/>
      </c>
      <c r="AI233" s="237" t="str">
        <f t="shared" si="86"/>
        <v/>
      </c>
      <c r="AJ233" s="237" t="str">
        <f t="shared" si="87"/>
        <v/>
      </c>
      <c r="AK233" s="237" t="str">
        <f t="shared" si="75"/>
        <v/>
      </c>
    </row>
    <row r="234" spans="1:37" ht="25.5" hidden="1" customHeight="1">
      <c r="A234" s="183"/>
      <c r="B234" s="183"/>
      <c r="C234" s="228">
        <v>210</v>
      </c>
      <c r="D234" s="373"/>
      <c r="E234" s="371"/>
      <c r="F234" s="372"/>
      <c r="G234" s="373" t="s">
        <v>25</v>
      </c>
      <c r="H234" s="232" t="str">
        <f t="shared" si="67"/>
        <v/>
      </c>
      <c r="I234" s="232"/>
      <c r="J234" s="183"/>
      <c r="K234" s="183"/>
      <c r="L234" s="189"/>
      <c r="M234" s="189"/>
      <c r="N234" s="189"/>
      <c r="O234" s="189"/>
      <c r="P234" s="236" t="str">
        <f t="shared" si="76"/>
        <v/>
      </c>
      <c r="Q234" s="237" t="str">
        <f t="shared" si="77"/>
        <v/>
      </c>
      <c r="R234" s="237" t="str">
        <f t="shared" si="68"/>
        <v/>
      </c>
      <c r="S234" s="237" t="str">
        <f>IF(SUBSTITUTE(SUBSTITUTE($F234,"　","")," ","")="","",IFERROR(VLOOKUP($F234,$M$25:$M$45,1,FALSE),IFERROR(VLOOKUP(IF(AND(LEFT($F234,1)="小",NOT(SUM(COUNTIF($F234,{"*中*","*高*","*大*"})))),"小",IF(AND(LEFT($F234,1)="中",NOT(SUM(COUNTIF($F234,{"*小*","*高*","*大*"})))),"中",IF(AND(LEFT($F234,1)="高",NOT(SUM(COUNTIF($F234,{"*小*","*中*","*大*"})))),"高",IF(AND(LEFT($F234,1)="大",NOT(SUM(COUNTIF($F234,{"*小*","*中*","*高*"})))),"大","NG"))))&amp;MAX(TEXT(MID($F234,{1,2,3,4,5},{1;2;3;4;5;6;7;8;9;10;11;12;13;14;15}),"標準;;0;!0")*1),$M$25:$M$45,1,FALSE),"NG")))</f>
        <v/>
      </c>
      <c r="T234" s="237" t="str">
        <f t="shared" si="78"/>
        <v/>
      </c>
      <c r="U234" s="189">
        <f t="shared" si="79"/>
        <v>0</v>
      </c>
      <c r="V234" s="189">
        <f t="shared" si="88"/>
        <v>0</v>
      </c>
      <c r="W234" s="189">
        <f t="shared" si="80"/>
        <v>0</v>
      </c>
      <c r="X234" s="193" t="str">
        <f t="shared" si="69"/>
        <v/>
      </c>
      <c r="Y234" s="237" t="str">
        <f t="shared" si="70"/>
        <v>氏名</v>
      </c>
      <c r="Z234" s="237" t="str">
        <f t="shared" si="81"/>
        <v>・</v>
      </c>
      <c r="AA234" s="237" t="str">
        <f t="shared" si="71"/>
        <v>年齢</v>
      </c>
      <c r="AB234" s="237" t="str">
        <f t="shared" si="82"/>
        <v>・</v>
      </c>
      <c r="AC234" s="237" t="str">
        <f t="shared" si="72"/>
        <v>学年</v>
      </c>
      <c r="AD234" s="237" t="str">
        <f t="shared" si="83"/>
        <v>・</v>
      </c>
      <c r="AE234" s="237" t="str">
        <f t="shared" si="73"/>
        <v>プログラム掲載の有無</v>
      </c>
      <c r="AF234" s="237" t="str">
        <f t="shared" si="84"/>
        <v>が未記入です。</v>
      </c>
      <c r="AG234" s="237" t="str">
        <f t="shared" si="74"/>
        <v/>
      </c>
      <c r="AH234" s="237" t="str">
        <f t="shared" si="85"/>
        <v/>
      </c>
      <c r="AI234" s="237" t="str">
        <f t="shared" si="86"/>
        <v/>
      </c>
      <c r="AJ234" s="237" t="str">
        <f t="shared" si="87"/>
        <v/>
      </c>
      <c r="AK234" s="237" t="str">
        <f t="shared" si="75"/>
        <v/>
      </c>
    </row>
    <row r="235" spans="1:37" ht="25.5" hidden="1" customHeight="1">
      <c r="A235" s="183"/>
      <c r="B235" s="183"/>
      <c r="C235" s="228">
        <v>211</v>
      </c>
      <c r="D235" s="373"/>
      <c r="E235" s="371"/>
      <c r="F235" s="372"/>
      <c r="G235" s="373" t="s">
        <v>25</v>
      </c>
      <c r="H235" s="232" t="str">
        <f t="shared" si="67"/>
        <v/>
      </c>
      <c r="I235" s="232"/>
      <c r="J235" s="183"/>
      <c r="K235" s="183"/>
      <c r="L235" s="189"/>
      <c r="M235" s="189"/>
      <c r="N235" s="189"/>
      <c r="O235" s="189"/>
      <c r="P235" s="236" t="str">
        <f t="shared" si="76"/>
        <v/>
      </c>
      <c r="Q235" s="237" t="str">
        <f t="shared" si="77"/>
        <v/>
      </c>
      <c r="R235" s="237" t="str">
        <f t="shared" si="68"/>
        <v/>
      </c>
      <c r="S235" s="237" t="str">
        <f>IF(SUBSTITUTE(SUBSTITUTE($F235,"　","")," ","")="","",IFERROR(VLOOKUP($F235,$M$25:$M$45,1,FALSE),IFERROR(VLOOKUP(IF(AND(LEFT($F235,1)="小",NOT(SUM(COUNTIF($F235,{"*中*","*高*","*大*"})))),"小",IF(AND(LEFT($F235,1)="中",NOT(SUM(COUNTIF($F235,{"*小*","*高*","*大*"})))),"中",IF(AND(LEFT($F235,1)="高",NOT(SUM(COUNTIF($F235,{"*小*","*中*","*大*"})))),"高",IF(AND(LEFT($F235,1)="大",NOT(SUM(COUNTIF($F235,{"*小*","*中*","*高*"})))),"大","NG"))))&amp;MAX(TEXT(MID($F235,{1,2,3,4,5},{1;2;3;4;5;6;7;8;9;10;11;12;13;14;15}),"標準;;0;!0")*1),$M$25:$M$45,1,FALSE),"NG")))</f>
        <v/>
      </c>
      <c r="T235" s="237" t="str">
        <f t="shared" si="78"/>
        <v/>
      </c>
      <c r="U235" s="189">
        <f t="shared" si="79"/>
        <v>0</v>
      </c>
      <c r="V235" s="189">
        <f t="shared" si="88"/>
        <v>0</v>
      </c>
      <c r="W235" s="189">
        <f t="shared" si="80"/>
        <v>0</v>
      </c>
      <c r="X235" s="193" t="str">
        <f t="shared" si="69"/>
        <v/>
      </c>
      <c r="Y235" s="237" t="str">
        <f t="shared" si="70"/>
        <v>氏名</v>
      </c>
      <c r="Z235" s="237" t="str">
        <f t="shared" si="81"/>
        <v>・</v>
      </c>
      <c r="AA235" s="237" t="str">
        <f t="shared" si="71"/>
        <v>年齢</v>
      </c>
      <c r="AB235" s="237" t="str">
        <f t="shared" si="82"/>
        <v>・</v>
      </c>
      <c r="AC235" s="237" t="str">
        <f t="shared" si="72"/>
        <v>学年</v>
      </c>
      <c r="AD235" s="237" t="str">
        <f t="shared" si="83"/>
        <v>・</v>
      </c>
      <c r="AE235" s="237" t="str">
        <f t="shared" si="73"/>
        <v>プログラム掲載の有無</v>
      </c>
      <c r="AF235" s="237" t="str">
        <f t="shared" si="84"/>
        <v>が未記入です。</v>
      </c>
      <c r="AG235" s="237" t="str">
        <f t="shared" si="74"/>
        <v/>
      </c>
      <c r="AH235" s="237" t="str">
        <f t="shared" si="85"/>
        <v/>
      </c>
      <c r="AI235" s="237" t="str">
        <f t="shared" si="86"/>
        <v/>
      </c>
      <c r="AJ235" s="237" t="str">
        <f t="shared" si="87"/>
        <v/>
      </c>
      <c r="AK235" s="237" t="str">
        <f t="shared" si="75"/>
        <v/>
      </c>
    </row>
    <row r="236" spans="1:37" ht="25.5" hidden="1" customHeight="1">
      <c r="A236" s="183"/>
      <c r="B236" s="183"/>
      <c r="C236" s="228">
        <v>212</v>
      </c>
      <c r="D236" s="373"/>
      <c r="E236" s="371"/>
      <c r="F236" s="372"/>
      <c r="G236" s="373" t="s">
        <v>25</v>
      </c>
      <c r="H236" s="232" t="str">
        <f t="shared" si="67"/>
        <v/>
      </c>
      <c r="I236" s="232"/>
      <c r="J236" s="183"/>
      <c r="K236" s="183"/>
      <c r="L236" s="189"/>
      <c r="M236" s="189"/>
      <c r="N236" s="189"/>
      <c r="O236" s="189"/>
      <c r="P236" s="236" t="str">
        <f t="shared" si="76"/>
        <v/>
      </c>
      <c r="Q236" s="237" t="str">
        <f t="shared" si="77"/>
        <v/>
      </c>
      <c r="R236" s="237" t="str">
        <f t="shared" si="68"/>
        <v/>
      </c>
      <c r="S236" s="237" t="str">
        <f>IF(SUBSTITUTE(SUBSTITUTE($F236,"　","")," ","")="","",IFERROR(VLOOKUP($F236,$M$25:$M$45,1,FALSE),IFERROR(VLOOKUP(IF(AND(LEFT($F236,1)="小",NOT(SUM(COUNTIF($F236,{"*中*","*高*","*大*"})))),"小",IF(AND(LEFT($F236,1)="中",NOT(SUM(COUNTIF($F236,{"*小*","*高*","*大*"})))),"中",IF(AND(LEFT($F236,1)="高",NOT(SUM(COUNTIF($F236,{"*小*","*中*","*大*"})))),"高",IF(AND(LEFT($F236,1)="大",NOT(SUM(COUNTIF($F236,{"*小*","*中*","*高*"})))),"大","NG"))))&amp;MAX(TEXT(MID($F236,{1,2,3,4,5},{1;2;3;4;5;6;7;8;9;10;11;12;13;14;15}),"標準;;0;!0")*1),$M$25:$M$45,1,FALSE),"NG")))</f>
        <v/>
      </c>
      <c r="T236" s="237" t="str">
        <f t="shared" si="78"/>
        <v/>
      </c>
      <c r="U236" s="189">
        <f t="shared" si="79"/>
        <v>0</v>
      </c>
      <c r="V236" s="189">
        <f t="shared" si="88"/>
        <v>0</v>
      </c>
      <c r="W236" s="189">
        <f t="shared" si="80"/>
        <v>0</v>
      </c>
      <c r="X236" s="193" t="str">
        <f t="shared" si="69"/>
        <v/>
      </c>
      <c r="Y236" s="237" t="str">
        <f t="shared" si="70"/>
        <v>氏名</v>
      </c>
      <c r="Z236" s="237" t="str">
        <f t="shared" si="81"/>
        <v>・</v>
      </c>
      <c r="AA236" s="237" t="str">
        <f t="shared" si="71"/>
        <v>年齢</v>
      </c>
      <c r="AB236" s="237" t="str">
        <f t="shared" si="82"/>
        <v>・</v>
      </c>
      <c r="AC236" s="237" t="str">
        <f t="shared" si="72"/>
        <v>学年</v>
      </c>
      <c r="AD236" s="237" t="str">
        <f t="shared" si="83"/>
        <v>・</v>
      </c>
      <c r="AE236" s="237" t="str">
        <f t="shared" si="73"/>
        <v>プログラム掲載の有無</v>
      </c>
      <c r="AF236" s="237" t="str">
        <f t="shared" si="84"/>
        <v>が未記入です。</v>
      </c>
      <c r="AG236" s="237" t="str">
        <f t="shared" si="74"/>
        <v/>
      </c>
      <c r="AH236" s="237" t="str">
        <f t="shared" si="85"/>
        <v/>
      </c>
      <c r="AI236" s="237" t="str">
        <f t="shared" si="86"/>
        <v/>
      </c>
      <c r="AJ236" s="237" t="str">
        <f t="shared" si="87"/>
        <v/>
      </c>
      <c r="AK236" s="237" t="str">
        <f t="shared" si="75"/>
        <v/>
      </c>
    </row>
    <row r="237" spans="1:37" ht="25.5" hidden="1" customHeight="1">
      <c r="A237" s="183"/>
      <c r="B237" s="183"/>
      <c r="C237" s="228">
        <v>213</v>
      </c>
      <c r="D237" s="373"/>
      <c r="E237" s="371"/>
      <c r="F237" s="372"/>
      <c r="G237" s="373" t="s">
        <v>25</v>
      </c>
      <c r="H237" s="232" t="str">
        <f t="shared" si="67"/>
        <v/>
      </c>
      <c r="I237" s="232"/>
      <c r="J237" s="183"/>
      <c r="K237" s="183"/>
      <c r="L237" s="189"/>
      <c r="M237" s="189"/>
      <c r="N237" s="189"/>
      <c r="O237" s="189"/>
      <c r="P237" s="236" t="str">
        <f t="shared" si="76"/>
        <v/>
      </c>
      <c r="Q237" s="237" t="str">
        <f t="shared" si="77"/>
        <v/>
      </c>
      <c r="R237" s="237" t="str">
        <f t="shared" si="68"/>
        <v/>
      </c>
      <c r="S237" s="237" t="str">
        <f>IF(SUBSTITUTE(SUBSTITUTE($F237,"　","")," ","")="","",IFERROR(VLOOKUP($F237,$M$25:$M$45,1,FALSE),IFERROR(VLOOKUP(IF(AND(LEFT($F237,1)="小",NOT(SUM(COUNTIF($F237,{"*中*","*高*","*大*"})))),"小",IF(AND(LEFT($F237,1)="中",NOT(SUM(COUNTIF($F237,{"*小*","*高*","*大*"})))),"中",IF(AND(LEFT($F237,1)="高",NOT(SUM(COUNTIF($F237,{"*小*","*中*","*大*"})))),"高",IF(AND(LEFT($F237,1)="大",NOT(SUM(COUNTIF($F237,{"*小*","*中*","*高*"})))),"大","NG"))))&amp;MAX(TEXT(MID($F237,{1,2,3,4,5},{1;2;3;4;5;6;7;8;9;10;11;12;13;14;15}),"標準;;0;!0")*1),$M$25:$M$45,1,FALSE),"NG")))</f>
        <v/>
      </c>
      <c r="T237" s="237" t="str">
        <f t="shared" si="78"/>
        <v/>
      </c>
      <c r="U237" s="189">
        <f t="shared" si="79"/>
        <v>0</v>
      </c>
      <c r="V237" s="189">
        <f t="shared" si="88"/>
        <v>0</v>
      </c>
      <c r="W237" s="189">
        <f t="shared" si="80"/>
        <v>0</v>
      </c>
      <c r="X237" s="193" t="str">
        <f t="shared" si="69"/>
        <v/>
      </c>
      <c r="Y237" s="237" t="str">
        <f t="shared" si="70"/>
        <v>氏名</v>
      </c>
      <c r="Z237" s="237" t="str">
        <f t="shared" si="81"/>
        <v>・</v>
      </c>
      <c r="AA237" s="237" t="str">
        <f t="shared" si="71"/>
        <v>年齢</v>
      </c>
      <c r="AB237" s="237" t="str">
        <f t="shared" si="82"/>
        <v>・</v>
      </c>
      <c r="AC237" s="237" t="str">
        <f t="shared" si="72"/>
        <v>学年</v>
      </c>
      <c r="AD237" s="237" t="str">
        <f t="shared" si="83"/>
        <v>・</v>
      </c>
      <c r="AE237" s="237" t="str">
        <f t="shared" si="73"/>
        <v>プログラム掲載の有無</v>
      </c>
      <c r="AF237" s="237" t="str">
        <f t="shared" si="84"/>
        <v>が未記入です。</v>
      </c>
      <c r="AG237" s="237" t="str">
        <f t="shared" si="74"/>
        <v/>
      </c>
      <c r="AH237" s="237" t="str">
        <f t="shared" si="85"/>
        <v/>
      </c>
      <c r="AI237" s="237" t="str">
        <f t="shared" si="86"/>
        <v/>
      </c>
      <c r="AJ237" s="237" t="str">
        <f t="shared" si="87"/>
        <v/>
      </c>
      <c r="AK237" s="237" t="str">
        <f t="shared" si="75"/>
        <v/>
      </c>
    </row>
    <row r="238" spans="1:37" ht="25.5" hidden="1" customHeight="1">
      <c r="A238" s="183"/>
      <c r="B238" s="183"/>
      <c r="C238" s="228">
        <v>214</v>
      </c>
      <c r="D238" s="373"/>
      <c r="E238" s="371"/>
      <c r="F238" s="372"/>
      <c r="G238" s="373" t="s">
        <v>25</v>
      </c>
      <c r="H238" s="232" t="str">
        <f t="shared" si="67"/>
        <v/>
      </c>
      <c r="I238" s="232"/>
      <c r="J238" s="183"/>
      <c r="K238" s="183"/>
      <c r="L238" s="189"/>
      <c r="M238" s="189"/>
      <c r="N238" s="189"/>
      <c r="O238" s="189"/>
      <c r="P238" s="236" t="str">
        <f t="shared" si="76"/>
        <v/>
      </c>
      <c r="Q238" s="237" t="str">
        <f t="shared" si="77"/>
        <v/>
      </c>
      <c r="R238" s="237" t="str">
        <f t="shared" si="68"/>
        <v/>
      </c>
      <c r="S238" s="237" t="str">
        <f>IF(SUBSTITUTE(SUBSTITUTE($F238,"　","")," ","")="","",IFERROR(VLOOKUP($F238,$M$25:$M$45,1,FALSE),IFERROR(VLOOKUP(IF(AND(LEFT($F238,1)="小",NOT(SUM(COUNTIF($F238,{"*中*","*高*","*大*"})))),"小",IF(AND(LEFT($F238,1)="中",NOT(SUM(COUNTIF($F238,{"*小*","*高*","*大*"})))),"中",IF(AND(LEFT($F238,1)="高",NOT(SUM(COUNTIF($F238,{"*小*","*中*","*大*"})))),"高",IF(AND(LEFT($F238,1)="大",NOT(SUM(COUNTIF($F238,{"*小*","*中*","*高*"})))),"大","NG"))))&amp;MAX(TEXT(MID($F238,{1,2,3,4,5},{1;2;3;4;5;6;7;8;9;10;11;12;13;14;15}),"標準;;0;!0")*1),$M$25:$M$45,1,FALSE),"NG")))</f>
        <v/>
      </c>
      <c r="T238" s="237" t="str">
        <f t="shared" si="78"/>
        <v/>
      </c>
      <c r="U238" s="189">
        <f t="shared" si="79"/>
        <v>0</v>
      </c>
      <c r="V238" s="189">
        <f t="shared" si="88"/>
        <v>0</v>
      </c>
      <c r="W238" s="189">
        <f t="shared" si="80"/>
        <v>0</v>
      </c>
      <c r="X238" s="193" t="str">
        <f t="shared" si="69"/>
        <v/>
      </c>
      <c r="Y238" s="237" t="str">
        <f t="shared" si="70"/>
        <v>氏名</v>
      </c>
      <c r="Z238" s="237" t="str">
        <f t="shared" si="81"/>
        <v>・</v>
      </c>
      <c r="AA238" s="237" t="str">
        <f t="shared" si="71"/>
        <v>年齢</v>
      </c>
      <c r="AB238" s="237" t="str">
        <f t="shared" si="82"/>
        <v>・</v>
      </c>
      <c r="AC238" s="237" t="str">
        <f t="shared" si="72"/>
        <v>学年</v>
      </c>
      <c r="AD238" s="237" t="str">
        <f t="shared" si="83"/>
        <v>・</v>
      </c>
      <c r="AE238" s="237" t="str">
        <f t="shared" si="73"/>
        <v>プログラム掲載の有無</v>
      </c>
      <c r="AF238" s="237" t="str">
        <f t="shared" si="84"/>
        <v>が未記入です。</v>
      </c>
      <c r="AG238" s="237" t="str">
        <f t="shared" si="74"/>
        <v/>
      </c>
      <c r="AH238" s="237" t="str">
        <f t="shared" si="85"/>
        <v/>
      </c>
      <c r="AI238" s="237" t="str">
        <f t="shared" si="86"/>
        <v/>
      </c>
      <c r="AJ238" s="237" t="str">
        <f t="shared" si="87"/>
        <v/>
      </c>
      <c r="AK238" s="237" t="str">
        <f t="shared" si="75"/>
        <v/>
      </c>
    </row>
    <row r="239" spans="1:37" ht="25.5" hidden="1" customHeight="1">
      <c r="A239" s="183"/>
      <c r="B239" s="183"/>
      <c r="C239" s="228">
        <v>215</v>
      </c>
      <c r="D239" s="373"/>
      <c r="E239" s="371"/>
      <c r="F239" s="372"/>
      <c r="G239" s="373" t="s">
        <v>25</v>
      </c>
      <c r="H239" s="232" t="str">
        <f t="shared" si="67"/>
        <v/>
      </c>
      <c r="I239" s="232"/>
      <c r="J239" s="183"/>
      <c r="K239" s="183"/>
      <c r="L239" s="189"/>
      <c r="M239" s="189"/>
      <c r="N239" s="189"/>
      <c r="O239" s="189"/>
      <c r="P239" s="236" t="str">
        <f t="shared" si="76"/>
        <v/>
      </c>
      <c r="Q239" s="237" t="str">
        <f t="shared" si="77"/>
        <v/>
      </c>
      <c r="R239" s="237" t="str">
        <f t="shared" si="68"/>
        <v/>
      </c>
      <c r="S239" s="237" t="str">
        <f>IF(SUBSTITUTE(SUBSTITUTE($F239,"　","")," ","")="","",IFERROR(VLOOKUP($F239,$M$25:$M$45,1,FALSE),IFERROR(VLOOKUP(IF(AND(LEFT($F239,1)="小",NOT(SUM(COUNTIF($F239,{"*中*","*高*","*大*"})))),"小",IF(AND(LEFT($F239,1)="中",NOT(SUM(COUNTIF($F239,{"*小*","*高*","*大*"})))),"中",IF(AND(LEFT($F239,1)="高",NOT(SUM(COUNTIF($F239,{"*小*","*中*","*大*"})))),"高",IF(AND(LEFT($F239,1)="大",NOT(SUM(COUNTIF($F239,{"*小*","*中*","*高*"})))),"大","NG"))))&amp;MAX(TEXT(MID($F239,{1,2,3,4,5},{1;2;3;4;5;6;7;8;9;10;11;12;13;14;15}),"標準;;0;!0")*1),$M$25:$M$45,1,FALSE),"NG")))</f>
        <v/>
      </c>
      <c r="T239" s="237" t="str">
        <f t="shared" si="78"/>
        <v/>
      </c>
      <c r="U239" s="189">
        <f t="shared" si="79"/>
        <v>0</v>
      </c>
      <c r="V239" s="189">
        <f t="shared" si="88"/>
        <v>0</v>
      </c>
      <c r="W239" s="189">
        <f t="shared" si="80"/>
        <v>0</v>
      </c>
      <c r="X239" s="193" t="str">
        <f t="shared" si="69"/>
        <v/>
      </c>
      <c r="Y239" s="237" t="str">
        <f t="shared" si="70"/>
        <v>氏名</v>
      </c>
      <c r="Z239" s="237" t="str">
        <f t="shared" si="81"/>
        <v>・</v>
      </c>
      <c r="AA239" s="237" t="str">
        <f t="shared" si="71"/>
        <v>年齢</v>
      </c>
      <c r="AB239" s="237" t="str">
        <f t="shared" si="82"/>
        <v>・</v>
      </c>
      <c r="AC239" s="237" t="str">
        <f t="shared" si="72"/>
        <v>学年</v>
      </c>
      <c r="AD239" s="237" t="str">
        <f t="shared" si="83"/>
        <v>・</v>
      </c>
      <c r="AE239" s="237" t="str">
        <f t="shared" si="73"/>
        <v>プログラム掲載の有無</v>
      </c>
      <c r="AF239" s="237" t="str">
        <f t="shared" si="84"/>
        <v>が未記入です。</v>
      </c>
      <c r="AG239" s="237" t="str">
        <f t="shared" si="74"/>
        <v/>
      </c>
      <c r="AH239" s="237" t="str">
        <f t="shared" si="85"/>
        <v/>
      </c>
      <c r="AI239" s="237" t="str">
        <f t="shared" si="86"/>
        <v/>
      </c>
      <c r="AJ239" s="237" t="str">
        <f t="shared" si="87"/>
        <v/>
      </c>
      <c r="AK239" s="237" t="str">
        <f t="shared" si="75"/>
        <v/>
      </c>
    </row>
    <row r="240" spans="1:37" ht="25.5" hidden="1" customHeight="1">
      <c r="A240" s="183"/>
      <c r="B240" s="183"/>
      <c r="C240" s="228">
        <v>216</v>
      </c>
      <c r="D240" s="373"/>
      <c r="E240" s="371"/>
      <c r="F240" s="372"/>
      <c r="G240" s="373" t="s">
        <v>25</v>
      </c>
      <c r="H240" s="232" t="str">
        <f t="shared" si="67"/>
        <v/>
      </c>
      <c r="I240" s="232"/>
      <c r="J240" s="183"/>
      <c r="K240" s="183"/>
      <c r="L240" s="189"/>
      <c r="M240" s="189"/>
      <c r="N240" s="189"/>
      <c r="O240" s="189"/>
      <c r="P240" s="236" t="str">
        <f t="shared" si="76"/>
        <v/>
      </c>
      <c r="Q240" s="237" t="str">
        <f t="shared" si="77"/>
        <v/>
      </c>
      <c r="R240" s="237" t="str">
        <f t="shared" si="68"/>
        <v/>
      </c>
      <c r="S240" s="237" t="str">
        <f>IF(SUBSTITUTE(SUBSTITUTE($F240,"　","")," ","")="","",IFERROR(VLOOKUP($F240,$M$25:$M$45,1,FALSE),IFERROR(VLOOKUP(IF(AND(LEFT($F240,1)="小",NOT(SUM(COUNTIF($F240,{"*中*","*高*","*大*"})))),"小",IF(AND(LEFT($F240,1)="中",NOT(SUM(COUNTIF($F240,{"*小*","*高*","*大*"})))),"中",IF(AND(LEFT($F240,1)="高",NOT(SUM(COUNTIF($F240,{"*小*","*中*","*大*"})))),"高",IF(AND(LEFT($F240,1)="大",NOT(SUM(COUNTIF($F240,{"*小*","*中*","*高*"})))),"大","NG"))))&amp;MAX(TEXT(MID($F240,{1,2,3,4,5},{1;2;3;4;5;6;7;8;9;10;11;12;13;14;15}),"標準;;0;!0")*1),$M$25:$M$45,1,FALSE),"NG")))</f>
        <v/>
      </c>
      <c r="T240" s="237" t="str">
        <f t="shared" si="78"/>
        <v/>
      </c>
      <c r="U240" s="189">
        <f t="shared" si="79"/>
        <v>0</v>
      </c>
      <c r="V240" s="189">
        <f t="shared" si="88"/>
        <v>0</v>
      </c>
      <c r="W240" s="189">
        <f t="shared" si="80"/>
        <v>0</v>
      </c>
      <c r="X240" s="193" t="str">
        <f t="shared" si="69"/>
        <v/>
      </c>
      <c r="Y240" s="237" t="str">
        <f t="shared" si="70"/>
        <v>氏名</v>
      </c>
      <c r="Z240" s="237" t="str">
        <f t="shared" si="81"/>
        <v>・</v>
      </c>
      <c r="AA240" s="237" t="str">
        <f t="shared" si="71"/>
        <v>年齢</v>
      </c>
      <c r="AB240" s="237" t="str">
        <f t="shared" si="82"/>
        <v>・</v>
      </c>
      <c r="AC240" s="237" t="str">
        <f t="shared" si="72"/>
        <v>学年</v>
      </c>
      <c r="AD240" s="237" t="str">
        <f t="shared" si="83"/>
        <v>・</v>
      </c>
      <c r="AE240" s="237" t="str">
        <f t="shared" si="73"/>
        <v>プログラム掲載の有無</v>
      </c>
      <c r="AF240" s="237" t="str">
        <f t="shared" si="84"/>
        <v>が未記入です。</v>
      </c>
      <c r="AG240" s="237" t="str">
        <f t="shared" si="74"/>
        <v/>
      </c>
      <c r="AH240" s="237" t="str">
        <f t="shared" si="85"/>
        <v/>
      </c>
      <c r="AI240" s="237" t="str">
        <f t="shared" si="86"/>
        <v/>
      </c>
      <c r="AJ240" s="237" t="str">
        <f t="shared" si="87"/>
        <v/>
      </c>
      <c r="AK240" s="237" t="str">
        <f t="shared" si="75"/>
        <v/>
      </c>
    </row>
    <row r="241" spans="1:37" ht="25.5" hidden="1" customHeight="1">
      <c r="A241" s="183"/>
      <c r="B241" s="183"/>
      <c r="C241" s="228">
        <v>217</v>
      </c>
      <c r="D241" s="373"/>
      <c r="E241" s="371"/>
      <c r="F241" s="372"/>
      <c r="G241" s="373" t="s">
        <v>25</v>
      </c>
      <c r="H241" s="232" t="str">
        <f t="shared" si="67"/>
        <v/>
      </c>
      <c r="I241" s="232"/>
      <c r="J241" s="183"/>
      <c r="K241" s="183"/>
      <c r="L241" s="189"/>
      <c r="M241" s="189"/>
      <c r="N241" s="189"/>
      <c r="O241" s="189"/>
      <c r="P241" s="236" t="str">
        <f t="shared" si="76"/>
        <v/>
      </c>
      <c r="Q241" s="237" t="str">
        <f t="shared" si="77"/>
        <v/>
      </c>
      <c r="R241" s="237" t="str">
        <f t="shared" si="68"/>
        <v/>
      </c>
      <c r="S241" s="237" t="str">
        <f>IF(SUBSTITUTE(SUBSTITUTE($F241,"　","")," ","")="","",IFERROR(VLOOKUP($F241,$M$25:$M$45,1,FALSE),IFERROR(VLOOKUP(IF(AND(LEFT($F241,1)="小",NOT(SUM(COUNTIF($F241,{"*中*","*高*","*大*"})))),"小",IF(AND(LEFT($F241,1)="中",NOT(SUM(COUNTIF($F241,{"*小*","*高*","*大*"})))),"中",IF(AND(LEFT($F241,1)="高",NOT(SUM(COUNTIF($F241,{"*小*","*中*","*大*"})))),"高",IF(AND(LEFT($F241,1)="大",NOT(SUM(COUNTIF($F241,{"*小*","*中*","*高*"})))),"大","NG"))))&amp;MAX(TEXT(MID($F241,{1,2,3,4,5},{1;2;3;4;5;6;7;8;9;10;11;12;13;14;15}),"標準;;0;!0")*1),$M$25:$M$45,1,FALSE),"NG")))</f>
        <v/>
      </c>
      <c r="T241" s="237" t="str">
        <f t="shared" si="78"/>
        <v/>
      </c>
      <c r="U241" s="189">
        <f t="shared" si="79"/>
        <v>0</v>
      </c>
      <c r="V241" s="189">
        <f t="shared" si="88"/>
        <v>0</v>
      </c>
      <c r="W241" s="189">
        <f t="shared" si="80"/>
        <v>0</v>
      </c>
      <c r="X241" s="193" t="str">
        <f t="shared" si="69"/>
        <v/>
      </c>
      <c r="Y241" s="237" t="str">
        <f t="shared" si="70"/>
        <v>氏名</v>
      </c>
      <c r="Z241" s="237" t="str">
        <f t="shared" si="81"/>
        <v>・</v>
      </c>
      <c r="AA241" s="237" t="str">
        <f t="shared" si="71"/>
        <v>年齢</v>
      </c>
      <c r="AB241" s="237" t="str">
        <f t="shared" si="82"/>
        <v>・</v>
      </c>
      <c r="AC241" s="237" t="str">
        <f t="shared" si="72"/>
        <v>学年</v>
      </c>
      <c r="AD241" s="237" t="str">
        <f t="shared" si="83"/>
        <v>・</v>
      </c>
      <c r="AE241" s="237" t="str">
        <f t="shared" si="73"/>
        <v>プログラム掲載の有無</v>
      </c>
      <c r="AF241" s="237" t="str">
        <f t="shared" si="84"/>
        <v>が未記入です。</v>
      </c>
      <c r="AG241" s="237" t="str">
        <f t="shared" si="74"/>
        <v/>
      </c>
      <c r="AH241" s="237" t="str">
        <f t="shared" si="85"/>
        <v/>
      </c>
      <c r="AI241" s="237" t="str">
        <f t="shared" si="86"/>
        <v/>
      </c>
      <c r="AJ241" s="237" t="str">
        <f t="shared" si="87"/>
        <v/>
      </c>
      <c r="AK241" s="237" t="str">
        <f t="shared" si="75"/>
        <v/>
      </c>
    </row>
    <row r="242" spans="1:37" ht="25.5" hidden="1" customHeight="1">
      <c r="A242" s="183"/>
      <c r="B242" s="183"/>
      <c r="C242" s="228">
        <v>218</v>
      </c>
      <c r="D242" s="373"/>
      <c r="E242" s="371"/>
      <c r="F242" s="372"/>
      <c r="G242" s="373" t="s">
        <v>25</v>
      </c>
      <c r="H242" s="232" t="str">
        <f t="shared" si="67"/>
        <v/>
      </c>
      <c r="I242" s="232"/>
      <c r="J242" s="183"/>
      <c r="K242" s="183"/>
      <c r="L242" s="189"/>
      <c r="M242" s="189"/>
      <c r="N242" s="189"/>
      <c r="O242" s="189"/>
      <c r="P242" s="236" t="str">
        <f t="shared" si="76"/>
        <v/>
      </c>
      <c r="Q242" s="237" t="str">
        <f t="shared" si="77"/>
        <v/>
      </c>
      <c r="R242" s="237" t="str">
        <f t="shared" si="68"/>
        <v/>
      </c>
      <c r="S242" s="237" t="str">
        <f>IF(SUBSTITUTE(SUBSTITUTE($F242,"　","")," ","")="","",IFERROR(VLOOKUP($F242,$M$25:$M$45,1,FALSE),IFERROR(VLOOKUP(IF(AND(LEFT($F242,1)="小",NOT(SUM(COUNTIF($F242,{"*中*","*高*","*大*"})))),"小",IF(AND(LEFT($F242,1)="中",NOT(SUM(COUNTIF($F242,{"*小*","*高*","*大*"})))),"中",IF(AND(LEFT($F242,1)="高",NOT(SUM(COUNTIF($F242,{"*小*","*中*","*大*"})))),"高",IF(AND(LEFT($F242,1)="大",NOT(SUM(COUNTIF($F242,{"*小*","*中*","*高*"})))),"大","NG"))))&amp;MAX(TEXT(MID($F242,{1,2,3,4,5},{1;2;3;4;5;6;7;8;9;10;11;12;13;14;15}),"標準;;0;!0")*1),$M$25:$M$45,1,FALSE),"NG")))</f>
        <v/>
      </c>
      <c r="T242" s="237" t="str">
        <f t="shared" si="78"/>
        <v/>
      </c>
      <c r="U242" s="189">
        <f t="shared" si="79"/>
        <v>0</v>
      </c>
      <c r="V242" s="189">
        <f t="shared" si="88"/>
        <v>0</v>
      </c>
      <c r="W242" s="189">
        <f t="shared" si="80"/>
        <v>0</v>
      </c>
      <c r="X242" s="193" t="str">
        <f t="shared" si="69"/>
        <v/>
      </c>
      <c r="Y242" s="237" t="str">
        <f t="shared" si="70"/>
        <v>氏名</v>
      </c>
      <c r="Z242" s="237" t="str">
        <f t="shared" si="81"/>
        <v>・</v>
      </c>
      <c r="AA242" s="237" t="str">
        <f t="shared" si="71"/>
        <v>年齢</v>
      </c>
      <c r="AB242" s="237" t="str">
        <f t="shared" si="82"/>
        <v>・</v>
      </c>
      <c r="AC242" s="237" t="str">
        <f t="shared" si="72"/>
        <v>学年</v>
      </c>
      <c r="AD242" s="237" t="str">
        <f t="shared" si="83"/>
        <v>・</v>
      </c>
      <c r="AE242" s="237" t="str">
        <f t="shared" si="73"/>
        <v>プログラム掲載の有無</v>
      </c>
      <c r="AF242" s="237" t="str">
        <f t="shared" si="84"/>
        <v>が未記入です。</v>
      </c>
      <c r="AG242" s="237" t="str">
        <f t="shared" si="74"/>
        <v/>
      </c>
      <c r="AH242" s="237" t="str">
        <f t="shared" si="85"/>
        <v/>
      </c>
      <c r="AI242" s="237" t="str">
        <f t="shared" si="86"/>
        <v/>
      </c>
      <c r="AJ242" s="237" t="str">
        <f t="shared" si="87"/>
        <v/>
      </c>
      <c r="AK242" s="237" t="str">
        <f t="shared" si="75"/>
        <v/>
      </c>
    </row>
    <row r="243" spans="1:37" ht="25.5" hidden="1" customHeight="1">
      <c r="A243" s="183"/>
      <c r="B243" s="183"/>
      <c r="C243" s="228">
        <v>219</v>
      </c>
      <c r="D243" s="373"/>
      <c r="E243" s="371"/>
      <c r="F243" s="372"/>
      <c r="G243" s="373" t="s">
        <v>25</v>
      </c>
      <c r="H243" s="232" t="str">
        <f t="shared" si="67"/>
        <v/>
      </c>
      <c r="I243" s="232"/>
      <c r="J243" s="183"/>
      <c r="K243" s="183"/>
      <c r="L243" s="189"/>
      <c r="M243" s="189"/>
      <c r="N243" s="189"/>
      <c r="O243" s="189"/>
      <c r="P243" s="236" t="str">
        <f t="shared" si="76"/>
        <v/>
      </c>
      <c r="Q243" s="237" t="str">
        <f t="shared" si="77"/>
        <v/>
      </c>
      <c r="R243" s="237" t="str">
        <f t="shared" si="68"/>
        <v/>
      </c>
      <c r="S243" s="237" t="str">
        <f>IF(SUBSTITUTE(SUBSTITUTE($F243,"　","")," ","")="","",IFERROR(VLOOKUP($F243,$M$25:$M$45,1,FALSE),IFERROR(VLOOKUP(IF(AND(LEFT($F243,1)="小",NOT(SUM(COUNTIF($F243,{"*中*","*高*","*大*"})))),"小",IF(AND(LEFT($F243,1)="中",NOT(SUM(COUNTIF($F243,{"*小*","*高*","*大*"})))),"中",IF(AND(LEFT($F243,1)="高",NOT(SUM(COUNTIF($F243,{"*小*","*中*","*大*"})))),"高",IF(AND(LEFT($F243,1)="大",NOT(SUM(COUNTIF($F243,{"*小*","*中*","*高*"})))),"大","NG"))))&amp;MAX(TEXT(MID($F243,{1,2,3,4,5},{1;2;3;4;5;6;7;8;9;10;11;12;13;14;15}),"標準;;0;!0")*1),$M$25:$M$45,1,FALSE),"NG")))</f>
        <v/>
      </c>
      <c r="T243" s="237" t="str">
        <f t="shared" si="78"/>
        <v/>
      </c>
      <c r="U243" s="189">
        <f t="shared" si="79"/>
        <v>0</v>
      </c>
      <c r="V243" s="189">
        <f t="shared" si="88"/>
        <v>0</v>
      </c>
      <c r="W243" s="189">
        <f t="shared" si="80"/>
        <v>0</v>
      </c>
      <c r="X243" s="193" t="str">
        <f t="shared" si="69"/>
        <v/>
      </c>
      <c r="Y243" s="237" t="str">
        <f t="shared" si="70"/>
        <v>氏名</v>
      </c>
      <c r="Z243" s="237" t="str">
        <f t="shared" si="81"/>
        <v>・</v>
      </c>
      <c r="AA243" s="237" t="str">
        <f t="shared" si="71"/>
        <v>年齢</v>
      </c>
      <c r="AB243" s="237" t="str">
        <f t="shared" si="82"/>
        <v>・</v>
      </c>
      <c r="AC243" s="237" t="str">
        <f t="shared" si="72"/>
        <v>学年</v>
      </c>
      <c r="AD243" s="237" t="str">
        <f t="shared" si="83"/>
        <v>・</v>
      </c>
      <c r="AE243" s="237" t="str">
        <f t="shared" si="73"/>
        <v>プログラム掲載の有無</v>
      </c>
      <c r="AF243" s="237" t="str">
        <f t="shared" si="84"/>
        <v>が未記入です。</v>
      </c>
      <c r="AG243" s="237" t="str">
        <f t="shared" si="74"/>
        <v/>
      </c>
      <c r="AH243" s="237" t="str">
        <f t="shared" si="85"/>
        <v/>
      </c>
      <c r="AI243" s="237" t="str">
        <f t="shared" si="86"/>
        <v/>
      </c>
      <c r="AJ243" s="237" t="str">
        <f t="shared" si="87"/>
        <v/>
      </c>
      <c r="AK243" s="237" t="str">
        <f t="shared" si="75"/>
        <v/>
      </c>
    </row>
    <row r="244" spans="1:37" ht="25.5" hidden="1" customHeight="1">
      <c r="A244" s="183"/>
      <c r="B244" s="183"/>
      <c r="C244" s="228">
        <v>220</v>
      </c>
      <c r="D244" s="373"/>
      <c r="E244" s="371"/>
      <c r="F244" s="372"/>
      <c r="G244" s="373" t="s">
        <v>25</v>
      </c>
      <c r="H244" s="232" t="str">
        <f t="shared" si="67"/>
        <v/>
      </c>
      <c r="I244" s="232"/>
      <c r="J244" s="183"/>
      <c r="K244" s="183"/>
      <c r="L244" s="189"/>
      <c r="M244" s="189"/>
      <c r="N244" s="189"/>
      <c r="O244" s="189"/>
      <c r="P244" s="236" t="str">
        <f t="shared" si="76"/>
        <v/>
      </c>
      <c r="Q244" s="237" t="str">
        <f t="shared" si="77"/>
        <v/>
      </c>
      <c r="R244" s="237" t="str">
        <f t="shared" si="68"/>
        <v/>
      </c>
      <c r="S244" s="237" t="str">
        <f>IF(SUBSTITUTE(SUBSTITUTE($F244,"　","")," ","")="","",IFERROR(VLOOKUP($F244,$M$25:$M$45,1,FALSE),IFERROR(VLOOKUP(IF(AND(LEFT($F244,1)="小",NOT(SUM(COUNTIF($F244,{"*中*","*高*","*大*"})))),"小",IF(AND(LEFT($F244,1)="中",NOT(SUM(COUNTIF($F244,{"*小*","*高*","*大*"})))),"中",IF(AND(LEFT($F244,1)="高",NOT(SUM(COUNTIF($F244,{"*小*","*中*","*大*"})))),"高",IF(AND(LEFT($F244,1)="大",NOT(SUM(COUNTIF($F244,{"*小*","*中*","*高*"})))),"大","NG"))))&amp;MAX(TEXT(MID($F244,{1,2,3,4,5},{1;2;3;4;5;6;7;8;9;10;11;12;13;14;15}),"標準;;0;!0")*1),$M$25:$M$45,1,FALSE),"NG")))</f>
        <v/>
      </c>
      <c r="T244" s="237" t="str">
        <f t="shared" si="78"/>
        <v/>
      </c>
      <c r="U244" s="189">
        <f t="shared" si="79"/>
        <v>0</v>
      </c>
      <c r="V244" s="189">
        <f t="shared" si="88"/>
        <v>0</v>
      </c>
      <c r="W244" s="189">
        <f t="shared" si="80"/>
        <v>0</v>
      </c>
      <c r="X244" s="193" t="str">
        <f t="shared" si="69"/>
        <v/>
      </c>
      <c r="Y244" s="237" t="str">
        <f t="shared" si="70"/>
        <v>氏名</v>
      </c>
      <c r="Z244" s="237" t="str">
        <f t="shared" si="81"/>
        <v>・</v>
      </c>
      <c r="AA244" s="237" t="str">
        <f t="shared" si="71"/>
        <v>年齢</v>
      </c>
      <c r="AB244" s="237" t="str">
        <f t="shared" si="82"/>
        <v>・</v>
      </c>
      <c r="AC244" s="237" t="str">
        <f t="shared" si="72"/>
        <v>学年</v>
      </c>
      <c r="AD244" s="237" t="str">
        <f t="shared" si="83"/>
        <v>・</v>
      </c>
      <c r="AE244" s="237" t="str">
        <f t="shared" si="73"/>
        <v>プログラム掲載の有無</v>
      </c>
      <c r="AF244" s="237" t="str">
        <f t="shared" si="84"/>
        <v>が未記入です。</v>
      </c>
      <c r="AG244" s="237" t="str">
        <f t="shared" si="74"/>
        <v/>
      </c>
      <c r="AH244" s="237" t="str">
        <f t="shared" si="85"/>
        <v/>
      </c>
      <c r="AI244" s="237" t="str">
        <f t="shared" si="86"/>
        <v/>
      </c>
      <c r="AJ244" s="237" t="str">
        <f t="shared" si="87"/>
        <v/>
      </c>
      <c r="AK244" s="237" t="str">
        <f t="shared" si="75"/>
        <v/>
      </c>
    </row>
    <row r="245" spans="1:37" ht="25.5" hidden="1" customHeight="1">
      <c r="A245" s="183"/>
      <c r="B245" s="183"/>
      <c r="C245" s="228">
        <v>221</v>
      </c>
      <c r="D245" s="373"/>
      <c r="E245" s="371"/>
      <c r="F245" s="372"/>
      <c r="G245" s="373" t="s">
        <v>25</v>
      </c>
      <c r="H245" s="232" t="str">
        <f t="shared" si="67"/>
        <v/>
      </c>
      <c r="I245" s="232"/>
      <c r="J245" s="183"/>
      <c r="K245" s="183"/>
      <c r="L245" s="189"/>
      <c r="M245" s="189"/>
      <c r="N245" s="189"/>
      <c r="O245" s="189"/>
      <c r="P245" s="236" t="str">
        <f t="shared" si="76"/>
        <v/>
      </c>
      <c r="Q245" s="237" t="str">
        <f t="shared" si="77"/>
        <v/>
      </c>
      <c r="R245" s="237" t="str">
        <f t="shared" si="68"/>
        <v/>
      </c>
      <c r="S245" s="237" t="str">
        <f>IF(SUBSTITUTE(SUBSTITUTE($F245,"　","")," ","")="","",IFERROR(VLOOKUP($F245,$M$25:$M$45,1,FALSE),IFERROR(VLOOKUP(IF(AND(LEFT($F245,1)="小",NOT(SUM(COUNTIF($F245,{"*中*","*高*","*大*"})))),"小",IF(AND(LEFT($F245,1)="中",NOT(SUM(COUNTIF($F245,{"*小*","*高*","*大*"})))),"中",IF(AND(LEFT($F245,1)="高",NOT(SUM(COUNTIF($F245,{"*小*","*中*","*大*"})))),"高",IF(AND(LEFT($F245,1)="大",NOT(SUM(COUNTIF($F245,{"*小*","*中*","*高*"})))),"大","NG"))))&amp;MAX(TEXT(MID($F245,{1,2,3,4,5},{1;2;3;4;5;6;7;8;9;10;11;12;13;14;15}),"標準;;0;!0")*1),$M$25:$M$45,1,FALSE),"NG")))</f>
        <v/>
      </c>
      <c r="T245" s="237" t="str">
        <f t="shared" si="78"/>
        <v/>
      </c>
      <c r="U245" s="189">
        <f t="shared" si="79"/>
        <v>0</v>
      </c>
      <c r="V245" s="189">
        <f t="shared" si="88"/>
        <v>0</v>
      </c>
      <c r="W245" s="189">
        <f t="shared" si="80"/>
        <v>0</v>
      </c>
      <c r="X245" s="193" t="str">
        <f t="shared" si="69"/>
        <v/>
      </c>
      <c r="Y245" s="237" t="str">
        <f t="shared" si="70"/>
        <v>氏名</v>
      </c>
      <c r="Z245" s="237" t="str">
        <f t="shared" si="81"/>
        <v>・</v>
      </c>
      <c r="AA245" s="237" t="str">
        <f t="shared" si="71"/>
        <v>年齢</v>
      </c>
      <c r="AB245" s="237" t="str">
        <f t="shared" si="82"/>
        <v>・</v>
      </c>
      <c r="AC245" s="237" t="str">
        <f t="shared" si="72"/>
        <v>学年</v>
      </c>
      <c r="AD245" s="237" t="str">
        <f t="shared" si="83"/>
        <v>・</v>
      </c>
      <c r="AE245" s="237" t="str">
        <f t="shared" si="73"/>
        <v>プログラム掲載の有無</v>
      </c>
      <c r="AF245" s="237" t="str">
        <f t="shared" si="84"/>
        <v>が未記入です。</v>
      </c>
      <c r="AG245" s="237" t="str">
        <f t="shared" si="74"/>
        <v/>
      </c>
      <c r="AH245" s="237" t="str">
        <f t="shared" si="85"/>
        <v/>
      </c>
      <c r="AI245" s="237" t="str">
        <f t="shared" si="86"/>
        <v/>
      </c>
      <c r="AJ245" s="237" t="str">
        <f t="shared" si="87"/>
        <v/>
      </c>
      <c r="AK245" s="237" t="str">
        <f t="shared" si="75"/>
        <v/>
      </c>
    </row>
    <row r="246" spans="1:37" ht="25.5" hidden="1" customHeight="1">
      <c r="A246" s="183"/>
      <c r="B246" s="183"/>
      <c r="C246" s="228">
        <v>222</v>
      </c>
      <c r="D246" s="373"/>
      <c r="E246" s="371"/>
      <c r="F246" s="372"/>
      <c r="G246" s="373" t="s">
        <v>25</v>
      </c>
      <c r="H246" s="232" t="str">
        <f t="shared" si="67"/>
        <v/>
      </c>
      <c r="I246" s="232"/>
      <c r="J246" s="183"/>
      <c r="K246" s="183"/>
      <c r="L246" s="189"/>
      <c r="M246" s="189"/>
      <c r="N246" s="189"/>
      <c r="O246" s="189"/>
      <c r="P246" s="236" t="str">
        <f t="shared" si="76"/>
        <v/>
      </c>
      <c r="Q246" s="237" t="str">
        <f t="shared" si="77"/>
        <v/>
      </c>
      <c r="R246" s="237" t="str">
        <f t="shared" si="68"/>
        <v/>
      </c>
      <c r="S246" s="237" t="str">
        <f>IF(SUBSTITUTE(SUBSTITUTE($F246,"　","")," ","")="","",IFERROR(VLOOKUP($F246,$M$25:$M$45,1,FALSE),IFERROR(VLOOKUP(IF(AND(LEFT($F246,1)="小",NOT(SUM(COUNTIF($F246,{"*中*","*高*","*大*"})))),"小",IF(AND(LEFT($F246,1)="中",NOT(SUM(COUNTIF($F246,{"*小*","*高*","*大*"})))),"中",IF(AND(LEFT($F246,1)="高",NOT(SUM(COUNTIF($F246,{"*小*","*中*","*大*"})))),"高",IF(AND(LEFT($F246,1)="大",NOT(SUM(COUNTIF($F246,{"*小*","*中*","*高*"})))),"大","NG"))))&amp;MAX(TEXT(MID($F246,{1,2,3,4,5},{1;2;3;4;5;6;7;8;9;10;11;12;13;14;15}),"標準;;0;!0")*1),$M$25:$M$45,1,FALSE),"NG")))</f>
        <v/>
      </c>
      <c r="T246" s="237" t="str">
        <f t="shared" si="78"/>
        <v/>
      </c>
      <c r="U246" s="189">
        <f t="shared" si="79"/>
        <v>0</v>
      </c>
      <c r="V246" s="189">
        <f t="shared" si="88"/>
        <v>0</v>
      </c>
      <c r="W246" s="189">
        <f t="shared" si="80"/>
        <v>0</v>
      </c>
      <c r="X246" s="193" t="str">
        <f t="shared" si="69"/>
        <v/>
      </c>
      <c r="Y246" s="237" t="str">
        <f t="shared" si="70"/>
        <v>氏名</v>
      </c>
      <c r="Z246" s="237" t="str">
        <f t="shared" si="81"/>
        <v>・</v>
      </c>
      <c r="AA246" s="237" t="str">
        <f t="shared" si="71"/>
        <v>年齢</v>
      </c>
      <c r="AB246" s="237" t="str">
        <f t="shared" si="82"/>
        <v>・</v>
      </c>
      <c r="AC246" s="237" t="str">
        <f t="shared" si="72"/>
        <v>学年</v>
      </c>
      <c r="AD246" s="237" t="str">
        <f t="shared" si="83"/>
        <v>・</v>
      </c>
      <c r="AE246" s="237" t="str">
        <f t="shared" si="73"/>
        <v>プログラム掲載の有無</v>
      </c>
      <c r="AF246" s="237" t="str">
        <f t="shared" si="84"/>
        <v>が未記入です。</v>
      </c>
      <c r="AG246" s="237" t="str">
        <f t="shared" si="74"/>
        <v/>
      </c>
      <c r="AH246" s="237" t="str">
        <f t="shared" si="85"/>
        <v/>
      </c>
      <c r="AI246" s="237" t="str">
        <f t="shared" si="86"/>
        <v/>
      </c>
      <c r="AJ246" s="237" t="str">
        <f t="shared" si="87"/>
        <v/>
      </c>
      <c r="AK246" s="237" t="str">
        <f t="shared" si="75"/>
        <v/>
      </c>
    </row>
    <row r="247" spans="1:37" ht="25.5" hidden="1" customHeight="1">
      <c r="A247" s="183"/>
      <c r="B247" s="183"/>
      <c r="C247" s="228">
        <v>223</v>
      </c>
      <c r="D247" s="373"/>
      <c r="E247" s="371"/>
      <c r="F247" s="372"/>
      <c r="G247" s="373" t="s">
        <v>25</v>
      </c>
      <c r="H247" s="232" t="str">
        <f t="shared" si="67"/>
        <v/>
      </c>
      <c r="I247" s="232"/>
      <c r="J247" s="183"/>
      <c r="K247" s="183"/>
      <c r="L247" s="189"/>
      <c r="M247" s="189"/>
      <c r="N247" s="189"/>
      <c r="O247" s="189"/>
      <c r="P247" s="236" t="str">
        <f t="shared" si="76"/>
        <v/>
      </c>
      <c r="Q247" s="237" t="str">
        <f t="shared" si="77"/>
        <v/>
      </c>
      <c r="R247" s="237" t="str">
        <f t="shared" si="68"/>
        <v/>
      </c>
      <c r="S247" s="237" t="str">
        <f>IF(SUBSTITUTE(SUBSTITUTE($F247,"　","")," ","")="","",IFERROR(VLOOKUP($F247,$M$25:$M$45,1,FALSE),IFERROR(VLOOKUP(IF(AND(LEFT($F247,1)="小",NOT(SUM(COUNTIF($F247,{"*中*","*高*","*大*"})))),"小",IF(AND(LEFT($F247,1)="中",NOT(SUM(COUNTIF($F247,{"*小*","*高*","*大*"})))),"中",IF(AND(LEFT($F247,1)="高",NOT(SUM(COUNTIF($F247,{"*小*","*中*","*大*"})))),"高",IF(AND(LEFT($F247,1)="大",NOT(SUM(COUNTIF($F247,{"*小*","*中*","*高*"})))),"大","NG"))))&amp;MAX(TEXT(MID($F247,{1,2,3,4,5},{1;2;3;4;5;6;7;8;9;10;11;12;13;14;15}),"標準;;0;!0")*1),$M$25:$M$45,1,FALSE),"NG")))</f>
        <v/>
      </c>
      <c r="T247" s="237" t="str">
        <f t="shared" si="78"/>
        <v/>
      </c>
      <c r="U247" s="189">
        <f t="shared" si="79"/>
        <v>0</v>
      </c>
      <c r="V247" s="189">
        <f t="shared" si="88"/>
        <v>0</v>
      </c>
      <c r="W247" s="189">
        <f t="shared" si="80"/>
        <v>0</v>
      </c>
      <c r="X247" s="193" t="str">
        <f t="shared" si="69"/>
        <v/>
      </c>
      <c r="Y247" s="237" t="str">
        <f t="shared" si="70"/>
        <v>氏名</v>
      </c>
      <c r="Z247" s="237" t="str">
        <f t="shared" si="81"/>
        <v>・</v>
      </c>
      <c r="AA247" s="237" t="str">
        <f t="shared" si="71"/>
        <v>年齢</v>
      </c>
      <c r="AB247" s="237" t="str">
        <f t="shared" si="82"/>
        <v>・</v>
      </c>
      <c r="AC247" s="237" t="str">
        <f t="shared" si="72"/>
        <v>学年</v>
      </c>
      <c r="AD247" s="237" t="str">
        <f t="shared" si="83"/>
        <v>・</v>
      </c>
      <c r="AE247" s="237" t="str">
        <f t="shared" si="73"/>
        <v>プログラム掲載の有無</v>
      </c>
      <c r="AF247" s="237" t="str">
        <f t="shared" si="84"/>
        <v>が未記入です。</v>
      </c>
      <c r="AG247" s="237" t="str">
        <f t="shared" si="74"/>
        <v/>
      </c>
      <c r="AH247" s="237" t="str">
        <f t="shared" si="85"/>
        <v/>
      </c>
      <c r="AI247" s="237" t="str">
        <f t="shared" si="86"/>
        <v/>
      </c>
      <c r="AJ247" s="237" t="str">
        <f t="shared" si="87"/>
        <v/>
      </c>
      <c r="AK247" s="237" t="str">
        <f t="shared" si="75"/>
        <v/>
      </c>
    </row>
    <row r="248" spans="1:37" ht="25.5" hidden="1" customHeight="1">
      <c r="A248" s="183"/>
      <c r="B248" s="183"/>
      <c r="C248" s="228">
        <v>224</v>
      </c>
      <c r="D248" s="373"/>
      <c r="E248" s="371"/>
      <c r="F248" s="372"/>
      <c r="G248" s="373" t="s">
        <v>25</v>
      </c>
      <c r="H248" s="232" t="str">
        <f t="shared" si="67"/>
        <v/>
      </c>
      <c r="I248" s="232"/>
      <c r="J248" s="183"/>
      <c r="K248" s="183"/>
      <c r="L248" s="189"/>
      <c r="M248" s="189"/>
      <c r="N248" s="189"/>
      <c r="O248" s="189"/>
      <c r="P248" s="236" t="str">
        <f t="shared" si="76"/>
        <v/>
      </c>
      <c r="Q248" s="237" t="str">
        <f t="shared" si="77"/>
        <v/>
      </c>
      <c r="R248" s="237" t="str">
        <f t="shared" si="68"/>
        <v/>
      </c>
      <c r="S248" s="237" t="str">
        <f>IF(SUBSTITUTE(SUBSTITUTE($F248,"　","")," ","")="","",IFERROR(VLOOKUP($F248,$M$25:$M$45,1,FALSE),IFERROR(VLOOKUP(IF(AND(LEFT($F248,1)="小",NOT(SUM(COUNTIF($F248,{"*中*","*高*","*大*"})))),"小",IF(AND(LEFT($F248,1)="中",NOT(SUM(COUNTIF($F248,{"*小*","*高*","*大*"})))),"中",IF(AND(LEFT($F248,1)="高",NOT(SUM(COUNTIF($F248,{"*小*","*中*","*大*"})))),"高",IF(AND(LEFT($F248,1)="大",NOT(SUM(COUNTIF($F248,{"*小*","*中*","*高*"})))),"大","NG"))))&amp;MAX(TEXT(MID($F248,{1,2,3,4,5},{1;2;3;4;5;6;7;8;9;10;11;12;13;14;15}),"標準;;0;!0")*1),$M$25:$M$45,1,FALSE),"NG")))</f>
        <v/>
      </c>
      <c r="T248" s="237" t="str">
        <f t="shared" si="78"/>
        <v/>
      </c>
      <c r="U248" s="189">
        <f t="shared" si="79"/>
        <v>0</v>
      </c>
      <c r="V248" s="189">
        <f t="shared" si="88"/>
        <v>0</v>
      </c>
      <c r="W248" s="189">
        <f t="shared" si="80"/>
        <v>0</v>
      </c>
      <c r="X248" s="193" t="str">
        <f t="shared" si="69"/>
        <v/>
      </c>
      <c r="Y248" s="237" t="str">
        <f t="shared" si="70"/>
        <v>氏名</v>
      </c>
      <c r="Z248" s="237" t="str">
        <f t="shared" si="81"/>
        <v>・</v>
      </c>
      <c r="AA248" s="237" t="str">
        <f t="shared" si="71"/>
        <v>年齢</v>
      </c>
      <c r="AB248" s="237" t="str">
        <f t="shared" si="82"/>
        <v>・</v>
      </c>
      <c r="AC248" s="237" t="str">
        <f t="shared" si="72"/>
        <v>学年</v>
      </c>
      <c r="AD248" s="237" t="str">
        <f t="shared" si="83"/>
        <v>・</v>
      </c>
      <c r="AE248" s="237" t="str">
        <f t="shared" si="73"/>
        <v>プログラム掲載の有無</v>
      </c>
      <c r="AF248" s="237" t="str">
        <f t="shared" si="84"/>
        <v>が未記入です。</v>
      </c>
      <c r="AG248" s="237" t="str">
        <f t="shared" si="74"/>
        <v/>
      </c>
      <c r="AH248" s="237" t="str">
        <f t="shared" si="85"/>
        <v/>
      </c>
      <c r="AI248" s="237" t="str">
        <f t="shared" si="86"/>
        <v/>
      </c>
      <c r="AJ248" s="237" t="str">
        <f t="shared" si="87"/>
        <v/>
      </c>
      <c r="AK248" s="237" t="str">
        <f t="shared" si="75"/>
        <v/>
      </c>
    </row>
    <row r="249" spans="1:37" ht="25.5" hidden="1" customHeight="1">
      <c r="A249" s="183"/>
      <c r="B249" s="183"/>
      <c r="C249" s="228">
        <v>225</v>
      </c>
      <c r="D249" s="373"/>
      <c r="E249" s="371"/>
      <c r="F249" s="372"/>
      <c r="G249" s="373" t="s">
        <v>25</v>
      </c>
      <c r="H249" s="232" t="str">
        <f t="shared" si="67"/>
        <v/>
      </c>
      <c r="I249" s="232"/>
      <c r="J249" s="183"/>
      <c r="K249" s="183"/>
      <c r="L249" s="189"/>
      <c r="M249" s="189"/>
      <c r="N249" s="189"/>
      <c r="O249" s="189"/>
      <c r="P249" s="236" t="str">
        <f t="shared" si="76"/>
        <v/>
      </c>
      <c r="Q249" s="237" t="str">
        <f t="shared" si="77"/>
        <v/>
      </c>
      <c r="R249" s="237" t="str">
        <f t="shared" si="68"/>
        <v/>
      </c>
      <c r="S249" s="237" t="str">
        <f>IF(SUBSTITUTE(SUBSTITUTE($F249,"　","")," ","")="","",IFERROR(VLOOKUP($F249,$M$25:$M$45,1,FALSE),IFERROR(VLOOKUP(IF(AND(LEFT($F249,1)="小",NOT(SUM(COUNTIF($F249,{"*中*","*高*","*大*"})))),"小",IF(AND(LEFT($F249,1)="中",NOT(SUM(COUNTIF($F249,{"*小*","*高*","*大*"})))),"中",IF(AND(LEFT($F249,1)="高",NOT(SUM(COUNTIF($F249,{"*小*","*中*","*大*"})))),"高",IF(AND(LEFT($F249,1)="大",NOT(SUM(COUNTIF($F249,{"*小*","*中*","*高*"})))),"大","NG"))))&amp;MAX(TEXT(MID($F249,{1,2,3,4,5},{1;2;3;4;5;6;7;8;9;10;11;12;13;14;15}),"標準;;0;!0")*1),$M$25:$M$45,1,FALSE),"NG")))</f>
        <v/>
      </c>
      <c r="T249" s="237" t="str">
        <f t="shared" si="78"/>
        <v/>
      </c>
      <c r="U249" s="189">
        <f t="shared" si="79"/>
        <v>0</v>
      </c>
      <c r="V249" s="189">
        <f t="shared" si="88"/>
        <v>0</v>
      </c>
      <c r="W249" s="189">
        <f t="shared" si="80"/>
        <v>0</v>
      </c>
      <c r="X249" s="193" t="str">
        <f t="shared" si="69"/>
        <v/>
      </c>
      <c r="Y249" s="237" t="str">
        <f t="shared" si="70"/>
        <v>氏名</v>
      </c>
      <c r="Z249" s="237" t="str">
        <f t="shared" si="81"/>
        <v>・</v>
      </c>
      <c r="AA249" s="237" t="str">
        <f t="shared" si="71"/>
        <v>年齢</v>
      </c>
      <c r="AB249" s="237" t="str">
        <f t="shared" si="82"/>
        <v>・</v>
      </c>
      <c r="AC249" s="237" t="str">
        <f t="shared" si="72"/>
        <v>学年</v>
      </c>
      <c r="AD249" s="237" t="str">
        <f t="shared" si="83"/>
        <v>・</v>
      </c>
      <c r="AE249" s="237" t="str">
        <f t="shared" si="73"/>
        <v>プログラム掲載の有無</v>
      </c>
      <c r="AF249" s="237" t="str">
        <f t="shared" si="84"/>
        <v>が未記入です。</v>
      </c>
      <c r="AG249" s="237" t="str">
        <f t="shared" si="74"/>
        <v/>
      </c>
      <c r="AH249" s="237" t="str">
        <f t="shared" si="85"/>
        <v/>
      </c>
      <c r="AI249" s="237" t="str">
        <f t="shared" si="86"/>
        <v/>
      </c>
      <c r="AJ249" s="237" t="str">
        <f t="shared" si="87"/>
        <v/>
      </c>
      <c r="AK249" s="237" t="str">
        <f t="shared" si="75"/>
        <v/>
      </c>
    </row>
    <row r="250" spans="1:37" ht="25.5" hidden="1" customHeight="1">
      <c r="A250" s="183"/>
      <c r="B250" s="183"/>
      <c r="C250" s="228">
        <v>226</v>
      </c>
      <c r="D250" s="373"/>
      <c r="E250" s="371"/>
      <c r="F250" s="372"/>
      <c r="G250" s="373" t="s">
        <v>25</v>
      </c>
      <c r="H250" s="232" t="str">
        <f t="shared" si="67"/>
        <v/>
      </c>
      <c r="I250" s="232"/>
      <c r="J250" s="183"/>
      <c r="K250" s="183"/>
      <c r="L250" s="189"/>
      <c r="M250" s="189"/>
      <c r="N250" s="189"/>
      <c r="O250" s="189"/>
      <c r="P250" s="236" t="str">
        <f t="shared" si="76"/>
        <v/>
      </c>
      <c r="Q250" s="237" t="str">
        <f t="shared" si="77"/>
        <v/>
      </c>
      <c r="R250" s="237" t="str">
        <f t="shared" si="68"/>
        <v/>
      </c>
      <c r="S250" s="237" t="str">
        <f>IF(SUBSTITUTE(SUBSTITUTE($F250,"　","")," ","")="","",IFERROR(VLOOKUP($F250,$M$25:$M$45,1,FALSE),IFERROR(VLOOKUP(IF(AND(LEFT($F250,1)="小",NOT(SUM(COUNTIF($F250,{"*中*","*高*","*大*"})))),"小",IF(AND(LEFT($F250,1)="中",NOT(SUM(COUNTIF($F250,{"*小*","*高*","*大*"})))),"中",IF(AND(LEFT($F250,1)="高",NOT(SUM(COUNTIF($F250,{"*小*","*中*","*大*"})))),"高",IF(AND(LEFT($F250,1)="大",NOT(SUM(COUNTIF($F250,{"*小*","*中*","*高*"})))),"大","NG"))))&amp;MAX(TEXT(MID($F250,{1,2,3,4,5},{1;2;3;4;5;6;7;8;9;10;11;12;13;14;15}),"標準;;0;!0")*1),$M$25:$M$45,1,FALSE),"NG")))</f>
        <v/>
      </c>
      <c r="T250" s="237" t="str">
        <f t="shared" si="78"/>
        <v/>
      </c>
      <c r="U250" s="189">
        <f t="shared" si="79"/>
        <v>0</v>
      </c>
      <c r="V250" s="189">
        <f t="shared" si="88"/>
        <v>0</v>
      </c>
      <c r="W250" s="189">
        <f t="shared" si="80"/>
        <v>0</v>
      </c>
      <c r="X250" s="193" t="str">
        <f t="shared" si="69"/>
        <v/>
      </c>
      <c r="Y250" s="237" t="str">
        <f t="shared" si="70"/>
        <v>氏名</v>
      </c>
      <c r="Z250" s="237" t="str">
        <f t="shared" si="81"/>
        <v>・</v>
      </c>
      <c r="AA250" s="237" t="str">
        <f t="shared" si="71"/>
        <v>年齢</v>
      </c>
      <c r="AB250" s="237" t="str">
        <f t="shared" si="82"/>
        <v>・</v>
      </c>
      <c r="AC250" s="237" t="str">
        <f t="shared" si="72"/>
        <v>学年</v>
      </c>
      <c r="AD250" s="237" t="str">
        <f t="shared" si="83"/>
        <v>・</v>
      </c>
      <c r="AE250" s="237" t="str">
        <f t="shared" si="73"/>
        <v>プログラム掲載の有無</v>
      </c>
      <c r="AF250" s="237" t="str">
        <f t="shared" si="84"/>
        <v>が未記入です。</v>
      </c>
      <c r="AG250" s="237" t="str">
        <f t="shared" si="74"/>
        <v/>
      </c>
      <c r="AH250" s="237" t="str">
        <f t="shared" si="85"/>
        <v/>
      </c>
      <c r="AI250" s="237" t="str">
        <f t="shared" si="86"/>
        <v/>
      </c>
      <c r="AJ250" s="237" t="str">
        <f t="shared" si="87"/>
        <v/>
      </c>
      <c r="AK250" s="237" t="str">
        <f t="shared" si="75"/>
        <v/>
      </c>
    </row>
    <row r="251" spans="1:37" ht="25.5" hidden="1" customHeight="1">
      <c r="A251" s="183"/>
      <c r="B251" s="183"/>
      <c r="C251" s="228">
        <v>227</v>
      </c>
      <c r="D251" s="373"/>
      <c r="E251" s="371"/>
      <c r="F251" s="372"/>
      <c r="G251" s="373" t="s">
        <v>25</v>
      </c>
      <c r="H251" s="232" t="str">
        <f t="shared" si="67"/>
        <v/>
      </c>
      <c r="I251" s="232"/>
      <c r="J251" s="183"/>
      <c r="K251" s="183"/>
      <c r="L251" s="189"/>
      <c r="M251" s="189"/>
      <c r="N251" s="189"/>
      <c r="O251" s="189"/>
      <c r="P251" s="236" t="str">
        <f t="shared" si="76"/>
        <v/>
      </c>
      <c r="Q251" s="237" t="str">
        <f t="shared" si="77"/>
        <v/>
      </c>
      <c r="R251" s="237" t="str">
        <f t="shared" si="68"/>
        <v/>
      </c>
      <c r="S251" s="237" t="str">
        <f>IF(SUBSTITUTE(SUBSTITUTE($F251,"　","")," ","")="","",IFERROR(VLOOKUP($F251,$M$25:$M$45,1,FALSE),IFERROR(VLOOKUP(IF(AND(LEFT($F251,1)="小",NOT(SUM(COUNTIF($F251,{"*中*","*高*","*大*"})))),"小",IF(AND(LEFT($F251,1)="中",NOT(SUM(COUNTIF($F251,{"*小*","*高*","*大*"})))),"中",IF(AND(LEFT($F251,1)="高",NOT(SUM(COUNTIF($F251,{"*小*","*中*","*大*"})))),"高",IF(AND(LEFT($F251,1)="大",NOT(SUM(COUNTIF($F251,{"*小*","*中*","*高*"})))),"大","NG"))))&amp;MAX(TEXT(MID($F251,{1,2,3,4,5},{1;2;3;4;5;6;7;8;9;10;11;12;13;14;15}),"標準;;0;!0")*1),$M$25:$M$45,1,FALSE),"NG")))</f>
        <v/>
      </c>
      <c r="T251" s="237" t="str">
        <f t="shared" si="78"/>
        <v/>
      </c>
      <c r="U251" s="189">
        <f t="shared" si="79"/>
        <v>0</v>
      </c>
      <c r="V251" s="189">
        <f t="shared" si="88"/>
        <v>0</v>
      </c>
      <c r="W251" s="189">
        <f t="shared" si="80"/>
        <v>0</v>
      </c>
      <c r="X251" s="193" t="str">
        <f t="shared" si="69"/>
        <v/>
      </c>
      <c r="Y251" s="237" t="str">
        <f t="shared" si="70"/>
        <v>氏名</v>
      </c>
      <c r="Z251" s="237" t="str">
        <f t="shared" si="81"/>
        <v>・</v>
      </c>
      <c r="AA251" s="237" t="str">
        <f t="shared" si="71"/>
        <v>年齢</v>
      </c>
      <c r="AB251" s="237" t="str">
        <f t="shared" si="82"/>
        <v>・</v>
      </c>
      <c r="AC251" s="237" t="str">
        <f t="shared" si="72"/>
        <v>学年</v>
      </c>
      <c r="AD251" s="237" t="str">
        <f t="shared" si="83"/>
        <v>・</v>
      </c>
      <c r="AE251" s="237" t="str">
        <f t="shared" si="73"/>
        <v>プログラム掲載の有無</v>
      </c>
      <c r="AF251" s="237" t="str">
        <f t="shared" si="84"/>
        <v>が未記入です。</v>
      </c>
      <c r="AG251" s="237" t="str">
        <f t="shared" si="74"/>
        <v/>
      </c>
      <c r="AH251" s="237" t="str">
        <f t="shared" si="85"/>
        <v/>
      </c>
      <c r="AI251" s="237" t="str">
        <f t="shared" si="86"/>
        <v/>
      </c>
      <c r="AJ251" s="237" t="str">
        <f t="shared" si="87"/>
        <v/>
      </c>
      <c r="AK251" s="237" t="str">
        <f t="shared" si="75"/>
        <v/>
      </c>
    </row>
    <row r="252" spans="1:37" ht="25.5" hidden="1" customHeight="1">
      <c r="A252" s="183"/>
      <c r="B252" s="183"/>
      <c r="C252" s="228">
        <v>228</v>
      </c>
      <c r="D252" s="373"/>
      <c r="E252" s="371"/>
      <c r="F252" s="372"/>
      <c r="G252" s="373" t="s">
        <v>25</v>
      </c>
      <c r="H252" s="232" t="str">
        <f t="shared" si="67"/>
        <v/>
      </c>
      <c r="I252" s="232"/>
      <c r="J252" s="183"/>
      <c r="K252" s="183"/>
      <c r="L252" s="189"/>
      <c r="M252" s="189"/>
      <c r="N252" s="189"/>
      <c r="O252" s="189"/>
      <c r="P252" s="236" t="str">
        <f t="shared" si="76"/>
        <v/>
      </c>
      <c r="Q252" s="237" t="str">
        <f t="shared" si="77"/>
        <v/>
      </c>
      <c r="R252" s="237" t="str">
        <f t="shared" si="68"/>
        <v/>
      </c>
      <c r="S252" s="237" t="str">
        <f>IF(SUBSTITUTE(SUBSTITUTE($F252,"　","")," ","")="","",IFERROR(VLOOKUP($F252,$M$25:$M$45,1,FALSE),IFERROR(VLOOKUP(IF(AND(LEFT($F252,1)="小",NOT(SUM(COUNTIF($F252,{"*中*","*高*","*大*"})))),"小",IF(AND(LEFT($F252,1)="中",NOT(SUM(COUNTIF($F252,{"*小*","*高*","*大*"})))),"中",IF(AND(LEFT($F252,1)="高",NOT(SUM(COUNTIF($F252,{"*小*","*中*","*大*"})))),"高",IF(AND(LEFT($F252,1)="大",NOT(SUM(COUNTIF($F252,{"*小*","*中*","*高*"})))),"大","NG"))))&amp;MAX(TEXT(MID($F252,{1,2,3,4,5},{1;2;3;4;5;6;7;8;9;10;11;12;13;14;15}),"標準;;0;!0")*1),$M$25:$M$45,1,FALSE),"NG")))</f>
        <v/>
      </c>
      <c r="T252" s="237" t="str">
        <f t="shared" si="78"/>
        <v/>
      </c>
      <c r="U252" s="189">
        <f t="shared" si="79"/>
        <v>0</v>
      </c>
      <c r="V252" s="189">
        <f t="shared" si="88"/>
        <v>0</v>
      </c>
      <c r="W252" s="189">
        <f t="shared" si="80"/>
        <v>0</v>
      </c>
      <c r="X252" s="193" t="str">
        <f t="shared" si="69"/>
        <v/>
      </c>
      <c r="Y252" s="237" t="str">
        <f t="shared" si="70"/>
        <v>氏名</v>
      </c>
      <c r="Z252" s="237" t="str">
        <f t="shared" si="81"/>
        <v>・</v>
      </c>
      <c r="AA252" s="237" t="str">
        <f t="shared" si="71"/>
        <v>年齢</v>
      </c>
      <c r="AB252" s="237" t="str">
        <f t="shared" si="82"/>
        <v>・</v>
      </c>
      <c r="AC252" s="237" t="str">
        <f t="shared" si="72"/>
        <v>学年</v>
      </c>
      <c r="AD252" s="237" t="str">
        <f t="shared" si="83"/>
        <v>・</v>
      </c>
      <c r="AE252" s="237" t="str">
        <f t="shared" si="73"/>
        <v>プログラム掲載の有無</v>
      </c>
      <c r="AF252" s="237" t="str">
        <f t="shared" si="84"/>
        <v>が未記入です。</v>
      </c>
      <c r="AG252" s="237" t="str">
        <f t="shared" si="74"/>
        <v/>
      </c>
      <c r="AH252" s="237" t="str">
        <f t="shared" si="85"/>
        <v/>
      </c>
      <c r="AI252" s="237" t="str">
        <f t="shared" si="86"/>
        <v/>
      </c>
      <c r="AJ252" s="237" t="str">
        <f t="shared" si="87"/>
        <v/>
      </c>
      <c r="AK252" s="237" t="str">
        <f t="shared" si="75"/>
        <v/>
      </c>
    </row>
    <row r="253" spans="1:37" ht="25.5" hidden="1" customHeight="1">
      <c r="A253" s="183"/>
      <c r="B253" s="183"/>
      <c r="C253" s="228">
        <v>229</v>
      </c>
      <c r="D253" s="373"/>
      <c r="E253" s="371"/>
      <c r="F253" s="372"/>
      <c r="G253" s="373" t="s">
        <v>25</v>
      </c>
      <c r="H253" s="232" t="str">
        <f t="shared" si="67"/>
        <v/>
      </c>
      <c r="I253" s="232"/>
      <c r="J253" s="183"/>
      <c r="K253" s="183"/>
      <c r="L253" s="189"/>
      <c r="M253" s="189"/>
      <c r="N253" s="189"/>
      <c r="O253" s="189"/>
      <c r="P253" s="236" t="str">
        <f t="shared" si="76"/>
        <v/>
      </c>
      <c r="Q253" s="237" t="str">
        <f t="shared" si="77"/>
        <v/>
      </c>
      <c r="R253" s="237" t="str">
        <f t="shared" si="68"/>
        <v/>
      </c>
      <c r="S253" s="237" t="str">
        <f>IF(SUBSTITUTE(SUBSTITUTE($F253,"　","")," ","")="","",IFERROR(VLOOKUP($F253,$M$25:$M$45,1,FALSE),IFERROR(VLOOKUP(IF(AND(LEFT($F253,1)="小",NOT(SUM(COUNTIF($F253,{"*中*","*高*","*大*"})))),"小",IF(AND(LEFT($F253,1)="中",NOT(SUM(COUNTIF($F253,{"*小*","*高*","*大*"})))),"中",IF(AND(LEFT($F253,1)="高",NOT(SUM(COUNTIF($F253,{"*小*","*中*","*大*"})))),"高",IF(AND(LEFT($F253,1)="大",NOT(SUM(COUNTIF($F253,{"*小*","*中*","*高*"})))),"大","NG"))))&amp;MAX(TEXT(MID($F253,{1,2,3,4,5},{1;2;3;4;5;6;7;8;9;10;11;12;13;14;15}),"標準;;0;!0")*1),$M$25:$M$45,1,FALSE),"NG")))</f>
        <v/>
      </c>
      <c r="T253" s="237" t="str">
        <f t="shared" si="78"/>
        <v/>
      </c>
      <c r="U253" s="189">
        <f t="shared" si="79"/>
        <v>0</v>
      </c>
      <c r="V253" s="189">
        <f t="shared" si="88"/>
        <v>0</v>
      </c>
      <c r="W253" s="189">
        <f t="shared" si="80"/>
        <v>0</v>
      </c>
      <c r="X253" s="193" t="str">
        <f t="shared" si="69"/>
        <v/>
      </c>
      <c r="Y253" s="237" t="str">
        <f t="shared" si="70"/>
        <v>氏名</v>
      </c>
      <c r="Z253" s="237" t="str">
        <f t="shared" si="81"/>
        <v>・</v>
      </c>
      <c r="AA253" s="237" t="str">
        <f t="shared" si="71"/>
        <v>年齢</v>
      </c>
      <c r="AB253" s="237" t="str">
        <f t="shared" si="82"/>
        <v>・</v>
      </c>
      <c r="AC253" s="237" t="str">
        <f t="shared" si="72"/>
        <v>学年</v>
      </c>
      <c r="AD253" s="237" t="str">
        <f t="shared" si="83"/>
        <v>・</v>
      </c>
      <c r="AE253" s="237" t="str">
        <f t="shared" si="73"/>
        <v>プログラム掲載の有無</v>
      </c>
      <c r="AF253" s="237" t="str">
        <f t="shared" si="84"/>
        <v>が未記入です。</v>
      </c>
      <c r="AG253" s="237" t="str">
        <f t="shared" si="74"/>
        <v/>
      </c>
      <c r="AH253" s="237" t="str">
        <f t="shared" si="85"/>
        <v/>
      </c>
      <c r="AI253" s="237" t="str">
        <f t="shared" si="86"/>
        <v/>
      </c>
      <c r="AJ253" s="237" t="str">
        <f t="shared" si="87"/>
        <v/>
      </c>
      <c r="AK253" s="237" t="str">
        <f t="shared" si="75"/>
        <v/>
      </c>
    </row>
    <row r="254" spans="1:37" ht="25.5" hidden="1" customHeight="1">
      <c r="A254" s="183"/>
      <c r="B254" s="183"/>
      <c r="C254" s="228">
        <v>230</v>
      </c>
      <c r="D254" s="373"/>
      <c r="E254" s="371"/>
      <c r="F254" s="372"/>
      <c r="G254" s="373" t="s">
        <v>25</v>
      </c>
      <c r="H254" s="232" t="str">
        <f t="shared" si="67"/>
        <v/>
      </c>
      <c r="I254" s="232"/>
      <c r="J254" s="183"/>
      <c r="K254" s="183"/>
      <c r="L254" s="189"/>
      <c r="M254" s="189"/>
      <c r="N254" s="189"/>
      <c r="O254" s="189"/>
      <c r="P254" s="236" t="str">
        <f t="shared" si="76"/>
        <v/>
      </c>
      <c r="Q254" s="237" t="str">
        <f t="shared" si="77"/>
        <v/>
      </c>
      <c r="R254" s="237" t="str">
        <f t="shared" si="68"/>
        <v/>
      </c>
      <c r="S254" s="237" t="str">
        <f>IF(SUBSTITUTE(SUBSTITUTE($F254,"　","")," ","")="","",IFERROR(VLOOKUP($F254,$M$25:$M$45,1,FALSE),IFERROR(VLOOKUP(IF(AND(LEFT($F254,1)="小",NOT(SUM(COUNTIF($F254,{"*中*","*高*","*大*"})))),"小",IF(AND(LEFT($F254,1)="中",NOT(SUM(COUNTIF($F254,{"*小*","*高*","*大*"})))),"中",IF(AND(LEFT($F254,1)="高",NOT(SUM(COUNTIF($F254,{"*小*","*中*","*大*"})))),"高",IF(AND(LEFT($F254,1)="大",NOT(SUM(COUNTIF($F254,{"*小*","*中*","*高*"})))),"大","NG"))))&amp;MAX(TEXT(MID($F254,{1,2,3,4,5},{1;2;3;4;5;6;7;8;9;10;11;12;13;14;15}),"標準;;0;!0")*1),$M$25:$M$45,1,FALSE),"NG")))</f>
        <v/>
      </c>
      <c r="T254" s="237" t="str">
        <f t="shared" si="78"/>
        <v/>
      </c>
      <c r="U254" s="189">
        <f t="shared" si="79"/>
        <v>0</v>
      </c>
      <c r="V254" s="189">
        <f t="shared" si="88"/>
        <v>0</v>
      </c>
      <c r="W254" s="189">
        <f t="shared" si="80"/>
        <v>0</v>
      </c>
      <c r="X254" s="193" t="str">
        <f t="shared" si="69"/>
        <v/>
      </c>
      <c r="Y254" s="237" t="str">
        <f t="shared" si="70"/>
        <v>氏名</v>
      </c>
      <c r="Z254" s="237" t="str">
        <f t="shared" si="81"/>
        <v>・</v>
      </c>
      <c r="AA254" s="237" t="str">
        <f t="shared" si="71"/>
        <v>年齢</v>
      </c>
      <c r="AB254" s="237" t="str">
        <f t="shared" si="82"/>
        <v>・</v>
      </c>
      <c r="AC254" s="237" t="str">
        <f t="shared" si="72"/>
        <v>学年</v>
      </c>
      <c r="AD254" s="237" t="str">
        <f t="shared" si="83"/>
        <v>・</v>
      </c>
      <c r="AE254" s="237" t="str">
        <f t="shared" si="73"/>
        <v>プログラム掲載の有無</v>
      </c>
      <c r="AF254" s="237" t="str">
        <f t="shared" si="84"/>
        <v>が未記入です。</v>
      </c>
      <c r="AG254" s="237" t="str">
        <f t="shared" si="74"/>
        <v/>
      </c>
      <c r="AH254" s="237" t="str">
        <f t="shared" si="85"/>
        <v/>
      </c>
      <c r="AI254" s="237" t="str">
        <f t="shared" si="86"/>
        <v/>
      </c>
      <c r="AJ254" s="237" t="str">
        <f t="shared" si="87"/>
        <v/>
      </c>
      <c r="AK254" s="237" t="str">
        <f t="shared" si="75"/>
        <v/>
      </c>
    </row>
    <row r="255" spans="1:37" ht="25.5" hidden="1" customHeight="1">
      <c r="A255" s="183"/>
      <c r="B255" s="183"/>
      <c r="C255" s="228">
        <v>231</v>
      </c>
      <c r="D255" s="373"/>
      <c r="E255" s="371"/>
      <c r="F255" s="372"/>
      <c r="G255" s="373" t="s">
        <v>25</v>
      </c>
      <c r="H255" s="232" t="str">
        <f t="shared" si="67"/>
        <v/>
      </c>
      <c r="I255" s="232"/>
      <c r="J255" s="183"/>
      <c r="K255" s="183"/>
      <c r="L255" s="189"/>
      <c r="M255" s="189"/>
      <c r="N255" s="189"/>
      <c r="O255" s="189"/>
      <c r="P255" s="236" t="str">
        <f t="shared" si="76"/>
        <v/>
      </c>
      <c r="Q255" s="237" t="str">
        <f t="shared" si="77"/>
        <v/>
      </c>
      <c r="R255" s="237" t="str">
        <f t="shared" si="68"/>
        <v/>
      </c>
      <c r="S255" s="237" t="str">
        <f>IF(SUBSTITUTE(SUBSTITUTE($F255,"　","")," ","")="","",IFERROR(VLOOKUP($F255,$M$25:$M$45,1,FALSE),IFERROR(VLOOKUP(IF(AND(LEFT($F255,1)="小",NOT(SUM(COUNTIF($F255,{"*中*","*高*","*大*"})))),"小",IF(AND(LEFT($F255,1)="中",NOT(SUM(COUNTIF($F255,{"*小*","*高*","*大*"})))),"中",IF(AND(LEFT($F255,1)="高",NOT(SUM(COUNTIF($F255,{"*小*","*中*","*大*"})))),"高",IF(AND(LEFT($F255,1)="大",NOT(SUM(COUNTIF($F255,{"*小*","*中*","*高*"})))),"大","NG"))))&amp;MAX(TEXT(MID($F255,{1,2,3,4,5},{1;2;3;4;5;6;7;8;9;10;11;12;13;14;15}),"標準;;0;!0")*1),$M$25:$M$45,1,FALSE),"NG")))</f>
        <v/>
      </c>
      <c r="T255" s="237" t="str">
        <f t="shared" si="78"/>
        <v/>
      </c>
      <c r="U255" s="189">
        <f t="shared" si="79"/>
        <v>0</v>
      </c>
      <c r="V255" s="189">
        <f t="shared" si="88"/>
        <v>0</v>
      </c>
      <c r="W255" s="189">
        <f t="shared" si="80"/>
        <v>0</v>
      </c>
      <c r="X255" s="193" t="str">
        <f t="shared" si="69"/>
        <v/>
      </c>
      <c r="Y255" s="237" t="str">
        <f t="shared" si="70"/>
        <v>氏名</v>
      </c>
      <c r="Z255" s="237" t="str">
        <f t="shared" si="81"/>
        <v>・</v>
      </c>
      <c r="AA255" s="237" t="str">
        <f t="shared" si="71"/>
        <v>年齢</v>
      </c>
      <c r="AB255" s="237" t="str">
        <f t="shared" si="82"/>
        <v>・</v>
      </c>
      <c r="AC255" s="237" t="str">
        <f t="shared" si="72"/>
        <v>学年</v>
      </c>
      <c r="AD255" s="237" t="str">
        <f t="shared" si="83"/>
        <v>・</v>
      </c>
      <c r="AE255" s="237" t="str">
        <f t="shared" si="73"/>
        <v>プログラム掲載の有無</v>
      </c>
      <c r="AF255" s="237" t="str">
        <f t="shared" si="84"/>
        <v>が未記入です。</v>
      </c>
      <c r="AG255" s="237" t="str">
        <f t="shared" si="74"/>
        <v/>
      </c>
      <c r="AH255" s="237" t="str">
        <f t="shared" si="85"/>
        <v/>
      </c>
      <c r="AI255" s="237" t="str">
        <f t="shared" si="86"/>
        <v/>
      </c>
      <c r="AJ255" s="237" t="str">
        <f t="shared" si="87"/>
        <v/>
      </c>
      <c r="AK255" s="237" t="str">
        <f t="shared" si="75"/>
        <v/>
      </c>
    </row>
    <row r="256" spans="1:37" ht="25.5" hidden="1" customHeight="1">
      <c r="A256" s="183"/>
      <c r="B256" s="183"/>
      <c r="C256" s="228">
        <v>232</v>
      </c>
      <c r="D256" s="373"/>
      <c r="E256" s="371"/>
      <c r="F256" s="372"/>
      <c r="G256" s="373" t="s">
        <v>25</v>
      </c>
      <c r="H256" s="232" t="str">
        <f t="shared" si="67"/>
        <v/>
      </c>
      <c r="I256" s="232"/>
      <c r="J256" s="183"/>
      <c r="K256" s="183"/>
      <c r="L256" s="189"/>
      <c r="M256" s="189"/>
      <c r="N256" s="189"/>
      <c r="O256" s="189"/>
      <c r="P256" s="236" t="str">
        <f t="shared" si="76"/>
        <v/>
      </c>
      <c r="Q256" s="237" t="str">
        <f t="shared" si="77"/>
        <v/>
      </c>
      <c r="R256" s="237" t="str">
        <f t="shared" si="68"/>
        <v/>
      </c>
      <c r="S256" s="237" t="str">
        <f>IF(SUBSTITUTE(SUBSTITUTE($F256,"　","")," ","")="","",IFERROR(VLOOKUP($F256,$M$25:$M$45,1,FALSE),IFERROR(VLOOKUP(IF(AND(LEFT($F256,1)="小",NOT(SUM(COUNTIF($F256,{"*中*","*高*","*大*"})))),"小",IF(AND(LEFT($F256,1)="中",NOT(SUM(COUNTIF($F256,{"*小*","*高*","*大*"})))),"中",IF(AND(LEFT($F256,1)="高",NOT(SUM(COUNTIF($F256,{"*小*","*中*","*大*"})))),"高",IF(AND(LEFT($F256,1)="大",NOT(SUM(COUNTIF($F256,{"*小*","*中*","*高*"})))),"大","NG"))))&amp;MAX(TEXT(MID($F256,{1,2,3,4,5},{1;2;3;4;5;6;7;8;9;10;11;12;13;14;15}),"標準;;0;!0")*1),$M$25:$M$45,1,FALSE),"NG")))</f>
        <v/>
      </c>
      <c r="T256" s="237" t="str">
        <f t="shared" si="78"/>
        <v/>
      </c>
      <c r="U256" s="189">
        <f t="shared" si="79"/>
        <v>0</v>
      </c>
      <c r="V256" s="189">
        <f t="shared" si="88"/>
        <v>0</v>
      </c>
      <c r="W256" s="189">
        <f t="shared" si="80"/>
        <v>0</v>
      </c>
      <c r="X256" s="193" t="str">
        <f t="shared" si="69"/>
        <v/>
      </c>
      <c r="Y256" s="237" t="str">
        <f t="shared" si="70"/>
        <v>氏名</v>
      </c>
      <c r="Z256" s="237" t="str">
        <f t="shared" si="81"/>
        <v>・</v>
      </c>
      <c r="AA256" s="237" t="str">
        <f t="shared" si="71"/>
        <v>年齢</v>
      </c>
      <c r="AB256" s="237" t="str">
        <f t="shared" si="82"/>
        <v>・</v>
      </c>
      <c r="AC256" s="237" t="str">
        <f t="shared" si="72"/>
        <v>学年</v>
      </c>
      <c r="AD256" s="237" t="str">
        <f t="shared" si="83"/>
        <v>・</v>
      </c>
      <c r="AE256" s="237" t="str">
        <f t="shared" si="73"/>
        <v>プログラム掲載の有無</v>
      </c>
      <c r="AF256" s="237" t="str">
        <f t="shared" si="84"/>
        <v>が未記入です。</v>
      </c>
      <c r="AG256" s="237" t="str">
        <f t="shared" si="74"/>
        <v/>
      </c>
      <c r="AH256" s="237" t="str">
        <f t="shared" si="85"/>
        <v/>
      </c>
      <c r="AI256" s="237" t="str">
        <f t="shared" si="86"/>
        <v/>
      </c>
      <c r="AJ256" s="237" t="str">
        <f t="shared" si="87"/>
        <v/>
      </c>
      <c r="AK256" s="237" t="str">
        <f t="shared" si="75"/>
        <v/>
      </c>
    </row>
    <row r="257" spans="1:37" ht="25.5" hidden="1" customHeight="1">
      <c r="A257" s="183"/>
      <c r="B257" s="183"/>
      <c r="C257" s="228">
        <v>233</v>
      </c>
      <c r="D257" s="373"/>
      <c r="E257" s="371"/>
      <c r="F257" s="372"/>
      <c r="G257" s="373" t="s">
        <v>25</v>
      </c>
      <c r="H257" s="232" t="str">
        <f t="shared" si="67"/>
        <v/>
      </c>
      <c r="I257" s="232"/>
      <c r="J257" s="183"/>
      <c r="K257" s="183"/>
      <c r="L257" s="189"/>
      <c r="M257" s="189"/>
      <c r="N257" s="189"/>
      <c r="O257" s="189"/>
      <c r="P257" s="236" t="str">
        <f t="shared" si="76"/>
        <v/>
      </c>
      <c r="Q257" s="237" t="str">
        <f t="shared" si="77"/>
        <v/>
      </c>
      <c r="R257" s="237" t="str">
        <f t="shared" si="68"/>
        <v/>
      </c>
      <c r="S257" s="237" t="str">
        <f>IF(SUBSTITUTE(SUBSTITUTE($F257,"　","")," ","")="","",IFERROR(VLOOKUP($F257,$M$25:$M$45,1,FALSE),IFERROR(VLOOKUP(IF(AND(LEFT($F257,1)="小",NOT(SUM(COUNTIF($F257,{"*中*","*高*","*大*"})))),"小",IF(AND(LEFT($F257,1)="中",NOT(SUM(COUNTIF($F257,{"*小*","*高*","*大*"})))),"中",IF(AND(LEFT($F257,1)="高",NOT(SUM(COUNTIF($F257,{"*小*","*中*","*大*"})))),"高",IF(AND(LEFT($F257,1)="大",NOT(SUM(COUNTIF($F257,{"*小*","*中*","*高*"})))),"大","NG"))))&amp;MAX(TEXT(MID($F257,{1,2,3,4,5},{1;2;3;4;5;6;7;8;9;10;11;12;13;14;15}),"標準;;0;!0")*1),$M$25:$M$45,1,FALSE),"NG")))</f>
        <v/>
      </c>
      <c r="T257" s="237" t="str">
        <f t="shared" si="78"/>
        <v/>
      </c>
      <c r="U257" s="189">
        <f t="shared" si="79"/>
        <v>0</v>
      </c>
      <c r="V257" s="189">
        <f t="shared" si="88"/>
        <v>0</v>
      </c>
      <c r="W257" s="189">
        <f t="shared" si="80"/>
        <v>0</v>
      </c>
      <c r="X257" s="193" t="str">
        <f t="shared" si="69"/>
        <v/>
      </c>
      <c r="Y257" s="237" t="str">
        <f t="shared" si="70"/>
        <v>氏名</v>
      </c>
      <c r="Z257" s="237" t="str">
        <f t="shared" si="81"/>
        <v>・</v>
      </c>
      <c r="AA257" s="237" t="str">
        <f t="shared" si="71"/>
        <v>年齢</v>
      </c>
      <c r="AB257" s="237" t="str">
        <f t="shared" si="82"/>
        <v>・</v>
      </c>
      <c r="AC257" s="237" t="str">
        <f t="shared" si="72"/>
        <v>学年</v>
      </c>
      <c r="AD257" s="237" t="str">
        <f t="shared" si="83"/>
        <v>・</v>
      </c>
      <c r="AE257" s="237" t="str">
        <f t="shared" si="73"/>
        <v>プログラム掲載の有無</v>
      </c>
      <c r="AF257" s="237" t="str">
        <f t="shared" si="84"/>
        <v>が未記入です。</v>
      </c>
      <c r="AG257" s="237" t="str">
        <f t="shared" si="74"/>
        <v/>
      </c>
      <c r="AH257" s="237" t="str">
        <f t="shared" si="85"/>
        <v/>
      </c>
      <c r="AI257" s="237" t="str">
        <f t="shared" si="86"/>
        <v/>
      </c>
      <c r="AJ257" s="237" t="str">
        <f t="shared" si="87"/>
        <v/>
      </c>
      <c r="AK257" s="237" t="str">
        <f t="shared" si="75"/>
        <v/>
      </c>
    </row>
    <row r="258" spans="1:37" ht="25.5" hidden="1" customHeight="1">
      <c r="A258" s="183"/>
      <c r="B258" s="183"/>
      <c r="C258" s="228">
        <v>234</v>
      </c>
      <c r="D258" s="373"/>
      <c r="E258" s="371"/>
      <c r="F258" s="372"/>
      <c r="G258" s="373" t="s">
        <v>25</v>
      </c>
      <c r="H258" s="232" t="str">
        <f t="shared" si="67"/>
        <v/>
      </c>
      <c r="I258" s="232"/>
      <c r="J258" s="183"/>
      <c r="K258" s="183"/>
      <c r="L258" s="189"/>
      <c r="M258" s="189"/>
      <c r="N258" s="189"/>
      <c r="O258" s="189"/>
      <c r="P258" s="236" t="str">
        <f t="shared" si="76"/>
        <v/>
      </c>
      <c r="Q258" s="237" t="str">
        <f t="shared" si="77"/>
        <v/>
      </c>
      <c r="R258" s="237" t="str">
        <f t="shared" si="68"/>
        <v/>
      </c>
      <c r="S258" s="237" t="str">
        <f>IF(SUBSTITUTE(SUBSTITUTE($F258,"　","")," ","")="","",IFERROR(VLOOKUP($F258,$M$25:$M$45,1,FALSE),IFERROR(VLOOKUP(IF(AND(LEFT($F258,1)="小",NOT(SUM(COUNTIF($F258,{"*中*","*高*","*大*"})))),"小",IF(AND(LEFT($F258,1)="中",NOT(SUM(COUNTIF($F258,{"*小*","*高*","*大*"})))),"中",IF(AND(LEFT($F258,1)="高",NOT(SUM(COUNTIF($F258,{"*小*","*中*","*大*"})))),"高",IF(AND(LEFT($F258,1)="大",NOT(SUM(COUNTIF($F258,{"*小*","*中*","*高*"})))),"大","NG"))))&amp;MAX(TEXT(MID($F258,{1,2,3,4,5},{1;2;3;4;5;6;7;8;9;10;11;12;13;14;15}),"標準;;0;!0")*1),$M$25:$M$45,1,FALSE),"NG")))</f>
        <v/>
      </c>
      <c r="T258" s="237" t="str">
        <f t="shared" si="78"/>
        <v/>
      </c>
      <c r="U258" s="189">
        <f t="shared" si="79"/>
        <v>0</v>
      </c>
      <c r="V258" s="189">
        <f t="shared" si="88"/>
        <v>0</v>
      </c>
      <c r="W258" s="189">
        <f t="shared" si="80"/>
        <v>0</v>
      </c>
      <c r="X258" s="193" t="str">
        <f t="shared" si="69"/>
        <v/>
      </c>
      <c r="Y258" s="237" t="str">
        <f t="shared" si="70"/>
        <v>氏名</v>
      </c>
      <c r="Z258" s="237" t="str">
        <f t="shared" si="81"/>
        <v>・</v>
      </c>
      <c r="AA258" s="237" t="str">
        <f t="shared" si="71"/>
        <v>年齢</v>
      </c>
      <c r="AB258" s="237" t="str">
        <f t="shared" si="82"/>
        <v>・</v>
      </c>
      <c r="AC258" s="237" t="str">
        <f t="shared" si="72"/>
        <v>学年</v>
      </c>
      <c r="AD258" s="237" t="str">
        <f t="shared" si="83"/>
        <v>・</v>
      </c>
      <c r="AE258" s="237" t="str">
        <f t="shared" si="73"/>
        <v>プログラム掲載の有無</v>
      </c>
      <c r="AF258" s="237" t="str">
        <f t="shared" si="84"/>
        <v>が未記入です。</v>
      </c>
      <c r="AG258" s="237" t="str">
        <f t="shared" si="74"/>
        <v/>
      </c>
      <c r="AH258" s="237" t="str">
        <f t="shared" si="85"/>
        <v/>
      </c>
      <c r="AI258" s="237" t="str">
        <f t="shared" si="86"/>
        <v/>
      </c>
      <c r="AJ258" s="237" t="str">
        <f t="shared" si="87"/>
        <v/>
      </c>
      <c r="AK258" s="237" t="str">
        <f t="shared" si="75"/>
        <v/>
      </c>
    </row>
    <row r="259" spans="1:37" ht="25.5" hidden="1" customHeight="1">
      <c r="A259" s="183"/>
      <c r="B259" s="183"/>
      <c r="C259" s="228">
        <v>235</v>
      </c>
      <c r="D259" s="373"/>
      <c r="E259" s="371"/>
      <c r="F259" s="372"/>
      <c r="G259" s="373" t="s">
        <v>25</v>
      </c>
      <c r="H259" s="232" t="str">
        <f t="shared" si="67"/>
        <v/>
      </c>
      <c r="I259" s="232"/>
      <c r="J259" s="183"/>
      <c r="K259" s="183"/>
      <c r="L259" s="189"/>
      <c r="M259" s="189"/>
      <c r="N259" s="189"/>
      <c r="O259" s="189"/>
      <c r="P259" s="236" t="str">
        <f t="shared" si="76"/>
        <v/>
      </c>
      <c r="Q259" s="237" t="str">
        <f t="shared" si="77"/>
        <v/>
      </c>
      <c r="R259" s="237" t="str">
        <f t="shared" si="68"/>
        <v/>
      </c>
      <c r="S259" s="237" t="str">
        <f>IF(SUBSTITUTE(SUBSTITUTE($F259,"　","")," ","")="","",IFERROR(VLOOKUP($F259,$M$25:$M$45,1,FALSE),IFERROR(VLOOKUP(IF(AND(LEFT($F259,1)="小",NOT(SUM(COUNTIF($F259,{"*中*","*高*","*大*"})))),"小",IF(AND(LEFT($F259,1)="中",NOT(SUM(COUNTIF($F259,{"*小*","*高*","*大*"})))),"中",IF(AND(LEFT($F259,1)="高",NOT(SUM(COUNTIF($F259,{"*小*","*中*","*大*"})))),"高",IF(AND(LEFT($F259,1)="大",NOT(SUM(COUNTIF($F259,{"*小*","*中*","*高*"})))),"大","NG"))))&amp;MAX(TEXT(MID($F259,{1,2,3,4,5},{1;2;3;4;5;6;7;8;9;10;11;12;13;14;15}),"標準;;0;!0")*1),$M$25:$M$45,1,FALSE),"NG")))</f>
        <v/>
      </c>
      <c r="T259" s="237" t="str">
        <f t="shared" si="78"/>
        <v/>
      </c>
      <c r="U259" s="189">
        <f t="shared" si="79"/>
        <v>0</v>
      </c>
      <c r="V259" s="189">
        <f t="shared" si="88"/>
        <v>0</v>
      </c>
      <c r="W259" s="189">
        <f t="shared" si="80"/>
        <v>0</v>
      </c>
      <c r="X259" s="193" t="str">
        <f t="shared" si="69"/>
        <v/>
      </c>
      <c r="Y259" s="237" t="str">
        <f t="shared" si="70"/>
        <v>氏名</v>
      </c>
      <c r="Z259" s="237" t="str">
        <f t="shared" si="81"/>
        <v>・</v>
      </c>
      <c r="AA259" s="237" t="str">
        <f t="shared" si="71"/>
        <v>年齢</v>
      </c>
      <c r="AB259" s="237" t="str">
        <f t="shared" si="82"/>
        <v>・</v>
      </c>
      <c r="AC259" s="237" t="str">
        <f t="shared" si="72"/>
        <v>学年</v>
      </c>
      <c r="AD259" s="237" t="str">
        <f t="shared" si="83"/>
        <v>・</v>
      </c>
      <c r="AE259" s="237" t="str">
        <f t="shared" si="73"/>
        <v>プログラム掲載の有無</v>
      </c>
      <c r="AF259" s="237" t="str">
        <f t="shared" si="84"/>
        <v>が未記入です。</v>
      </c>
      <c r="AG259" s="237" t="str">
        <f t="shared" si="74"/>
        <v/>
      </c>
      <c r="AH259" s="237" t="str">
        <f t="shared" si="85"/>
        <v/>
      </c>
      <c r="AI259" s="237" t="str">
        <f t="shared" si="86"/>
        <v/>
      </c>
      <c r="AJ259" s="237" t="str">
        <f t="shared" si="87"/>
        <v/>
      </c>
      <c r="AK259" s="237" t="str">
        <f t="shared" si="75"/>
        <v/>
      </c>
    </row>
    <row r="260" spans="1:37" ht="25.5" hidden="1" customHeight="1">
      <c r="A260" s="183"/>
      <c r="B260" s="183"/>
      <c r="C260" s="228">
        <v>236</v>
      </c>
      <c r="D260" s="373"/>
      <c r="E260" s="371"/>
      <c r="F260" s="372"/>
      <c r="G260" s="373" t="s">
        <v>25</v>
      </c>
      <c r="H260" s="232" t="str">
        <f t="shared" si="67"/>
        <v/>
      </c>
      <c r="I260" s="232"/>
      <c r="J260" s="183"/>
      <c r="K260" s="183"/>
      <c r="L260" s="189"/>
      <c r="M260" s="189"/>
      <c r="N260" s="189"/>
      <c r="O260" s="189"/>
      <c r="P260" s="236" t="str">
        <f t="shared" si="76"/>
        <v/>
      </c>
      <c r="Q260" s="237" t="str">
        <f t="shared" si="77"/>
        <v/>
      </c>
      <c r="R260" s="237" t="str">
        <f t="shared" si="68"/>
        <v/>
      </c>
      <c r="S260" s="237" t="str">
        <f>IF(SUBSTITUTE(SUBSTITUTE($F260,"　","")," ","")="","",IFERROR(VLOOKUP($F260,$M$25:$M$45,1,FALSE),IFERROR(VLOOKUP(IF(AND(LEFT($F260,1)="小",NOT(SUM(COUNTIF($F260,{"*中*","*高*","*大*"})))),"小",IF(AND(LEFT($F260,1)="中",NOT(SUM(COUNTIF($F260,{"*小*","*高*","*大*"})))),"中",IF(AND(LEFT($F260,1)="高",NOT(SUM(COUNTIF($F260,{"*小*","*中*","*大*"})))),"高",IF(AND(LEFT($F260,1)="大",NOT(SUM(COUNTIF($F260,{"*小*","*中*","*高*"})))),"大","NG"))))&amp;MAX(TEXT(MID($F260,{1,2,3,4,5},{1;2;3;4;5;6;7;8;9;10;11;12;13;14;15}),"標準;;0;!0")*1),$M$25:$M$45,1,FALSE),"NG")))</f>
        <v/>
      </c>
      <c r="T260" s="237" t="str">
        <f t="shared" si="78"/>
        <v/>
      </c>
      <c r="U260" s="189">
        <f t="shared" si="79"/>
        <v>0</v>
      </c>
      <c r="V260" s="189">
        <f t="shared" si="88"/>
        <v>0</v>
      </c>
      <c r="W260" s="189">
        <f t="shared" si="80"/>
        <v>0</v>
      </c>
      <c r="X260" s="193" t="str">
        <f t="shared" si="69"/>
        <v/>
      </c>
      <c r="Y260" s="237" t="str">
        <f t="shared" si="70"/>
        <v>氏名</v>
      </c>
      <c r="Z260" s="237" t="str">
        <f t="shared" si="81"/>
        <v>・</v>
      </c>
      <c r="AA260" s="237" t="str">
        <f t="shared" si="71"/>
        <v>年齢</v>
      </c>
      <c r="AB260" s="237" t="str">
        <f t="shared" si="82"/>
        <v>・</v>
      </c>
      <c r="AC260" s="237" t="str">
        <f t="shared" si="72"/>
        <v>学年</v>
      </c>
      <c r="AD260" s="237" t="str">
        <f t="shared" si="83"/>
        <v>・</v>
      </c>
      <c r="AE260" s="237" t="str">
        <f t="shared" si="73"/>
        <v>プログラム掲載の有無</v>
      </c>
      <c r="AF260" s="237" t="str">
        <f t="shared" si="84"/>
        <v>が未記入です。</v>
      </c>
      <c r="AG260" s="237" t="str">
        <f t="shared" si="74"/>
        <v/>
      </c>
      <c r="AH260" s="237" t="str">
        <f t="shared" si="85"/>
        <v/>
      </c>
      <c r="AI260" s="237" t="str">
        <f t="shared" si="86"/>
        <v/>
      </c>
      <c r="AJ260" s="237" t="str">
        <f t="shared" si="87"/>
        <v/>
      </c>
      <c r="AK260" s="237" t="str">
        <f t="shared" si="75"/>
        <v/>
      </c>
    </row>
    <row r="261" spans="1:37" ht="25.5" hidden="1" customHeight="1">
      <c r="A261" s="183"/>
      <c r="B261" s="183"/>
      <c r="C261" s="228">
        <v>237</v>
      </c>
      <c r="D261" s="373"/>
      <c r="E261" s="371"/>
      <c r="F261" s="372"/>
      <c r="G261" s="373" t="s">
        <v>25</v>
      </c>
      <c r="H261" s="232" t="str">
        <f t="shared" si="67"/>
        <v/>
      </c>
      <c r="I261" s="232"/>
      <c r="J261" s="183"/>
      <c r="K261" s="183"/>
      <c r="L261" s="189"/>
      <c r="M261" s="189"/>
      <c r="N261" s="189"/>
      <c r="O261" s="189"/>
      <c r="P261" s="236" t="str">
        <f t="shared" si="76"/>
        <v/>
      </c>
      <c r="Q261" s="237" t="str">
        <f t="shared" si="77"/>
        <v/>
      </c>
      <c r="R261" s="237" t="str">
        <f t="shared" si="68"/>
        <v/>
      </c>
      <c r="S261" s="237" t="str">
        <f>IF(SUBSTITUTE(SUBSTITUTE($F261,"　","")," ","")="","",IFERROR(VLOOKUP($F261,$M$25:$M$45,1,FALSE),IFERROR(VLOOKUP(IF(AND(LEFT($F261,1)="小",NOT(SUM(COUNTIF($F261,{"*中*","*高*","*大*"})))),"小",IF(AND(LEFT($F261,1)="中",NOT(SUM(COUNTIF($F261,{"*小*","*高*","*大*"})))),"中",IF(AND(LEFT($F261,1)="高",NOT(SUM(COUNTIF($F261,{"*小*","*中*","*大*"})))),"高",IF(AND(LEFT($F261,1)="大",NOT(SUM(COUNTIF($F261,{"*小*","*中*","*高*"})))),"大","NG"))))&amp;MAX(TEXT(MID($F261,{1,2,3,4,5},{1;2;3;4;5;6;7;8;9;10;11;12;13;14;15}),"標準;;0;!0")*1),$M$25:$M$45,1,FALSE),"NG")))</f>
        <v/>
      </c>
      <c r="T261" s="237" t="str">
        <f t="shared" si="78"/>
        <v/>
      </c>
      <c r="U261" s="189">
        <f t="shared" si="79"/>
        <v>0</v>
      </c>
      <c r="V261" s="189">
        <f t="shared" si="88"/>
        <v>0</v>
      </c>
      <c r="W261" s="189">
        <f t="shared" si="80"/>
        <v>0</v>
      </c>
      <c r="X261" s="193" t="str">
        <f t="shared" si="69"/>
        <v/>
      </c>
      <c r="Y261" s="237" t="str">
        <f t="shared" si="70"/>
        <v>氏名</v>
      </c>
      <c r="Z261" s="237" t="str">
        <f t="shared" si="81"/>
        <v>・</v>
      </c>
      <c r="AA261" s="237" t="str">
        <f t="shared" si="71"/>
        <v>年齢</v>
      </c>
      <c r="AB261" s="237" t="str">
        <f t="shared" si="82"/>
        <v>・</v>
      </c>
      <c r="AC261" s="237" t="str">
        <f t="shared" si="72"/>
        <v>学年</v>
      </c>
      <c r="AD261" s="237" t="str">
        <f t="shared" si="83"/>
        <v>・</v>
      </c>
      <c r="AE261" s="237" t="str">
        <f t="shared" si="73"/>
        <v>プログラム掲載の有無</v>
      </c>
      <c r="AF261" s="237" t="str">
        <f t="shared" si="84"/>
        <v>が未記入です。</v>
      </c>
      <c r="AG261" s="237" t="str">
        <f t="shared" si="74"/>
        <v/>
      </c>
      <c r="AH261" s="237" t="str">
        <f t="shared" si="85"/>
        <v/>
      </c>
      <c r="AI261" s="237" t="str">
        <f t="shared" si="86"/>
        <v/>
      </c>
      <c r="AJ261" s="237" t="str">
        <f t="shared" si="87"/>
        <v/>
      </c>
      <c r="AK261" s="237" t="str">
        <f t="shared" si="75"/>
        <v/>
      </c>
    </row>
    <row r="262" spans="1:37" ht="25.5" hidden="1" customHeight="1">
      <c r="A262" s="183"/>
      <c r="B262" s="183"/>
      <c r="C262" s="228">
        <v>238</v>
      </c>
      <c r="D262" s="373"/>
      <c r="E262" s="371"/>
      <c r="F262" s="372"/>
      <c r="G262" s="373" t="s">
        <v>25</v>
      </c>
      <c r="H262" s="232" t="str">
        <f t="shared" si="67"/>
        <v/>
      </c>
      <c r="I262" s="232"/>
      <c r="J262" s="183"/>
      <c r="K262" s="183"/>
      <c r="L262" s="189"/>
      <c r="M262" s="189"/>
      <c r="N262" s="189"/>
      <c r="O262" s="189"/>
      <c r="P262" s="236" t="str">
        <f t="shared" si="76"/>
        <v/>
      </c>
      <c r="Q262" s="237" t="str">
        <f t="shared" si="77"/>
        <v/>
      </c>
      <c r="R262" s="237" t="str">
        <f t="shared" si="68"/>
        <v/>
      </c>
      <c r="S262" s="237" t="str">
        <f>IF(SUBSTITUTE(SUBSTITUTE($F262,"　","")," ","")="","",IFERROR(VLOOKUP($F262,$M$25:$M$45,1,FALSE),IFERROR(VLOOKUP(IF(AND(LEFT($F262,1)="小",NOT(SUM(COUNTIF($F262,{"*中*","*高*","*大*"})))),"小",IF(AND(LEFT($F262,1)="中",NOT(SUM(COUNTIF($F262,{"*小*","*高*","*大*"})))),"中",IF(AND(LEFT($F262,1)="高",NOT(SUM(COUNTIF($F262,{"*小*","*中*","*大*"})))),"高",IF(AND(LEFT($F262,1)="大",NOT(SUM(COUNTIF($F262,{"*小*","*中*","*高*"})))),"大","NG"))))&amp;MAX(TEXT(MID($F262,{1,2,3,4,5},{1;2;3;4;5;6;7;8;9;10;11;12;13;14;15}),"標準;;0;!0")*1),$M$25:$M$45,1,FALSE),"NG")))</f>
        <v/>
      </c>
      <c r="T262" s="237" t="str">
        <f t="shared" si="78"/>
        <v/>
      </c>
      <c r="U262" s="189">
        <f t="shared" si="79"/>
        <v>0</v>
      </c>
      <c r="V262" s="189">
        <f t="shared" si="88"/>
        <v>0</v>
      </c>
      <c r="W262" s="189">
        <f t="shared" si="80"/>
        <v>0</v>
      </c>
      <c r="X262" s="193" t="str">
        <f t="shared" si="69"/>
        <v/>
      </c>
      <c r="Y262" s="237" t="str">
        <f t="shared" si="70"/>
        <v>氏名</v>
      </c>
      <c r="Z262" s="237" t="str">
        <f t="shared" si="81"/>
        <v>・</v>
      </c>
      <c r="AA262" s="237" t="str">
        <f t="shared" si="71"/>
        <v>年齢</v>
      </c>
      <c r="AB262" s="237" t="str">
        <f t="shared" si="82"/>
        <v>・</v>
      </c>
      <c r="AC262" s="237" t="str">
        <f t="shared" si="72"/>
        <v>学年</v>
      </c>
      <c r="AD262" s="237" t="str">
        <f t="shared" si="83"/>
        <v>・</v>
      </c>
      <c r="AE262" s="237" t="str">
        <f t="shared" si="73"/>
        <v>プログラム掲載の有無</v>
      </c>
      <c r="AF262" s="237" t="str">
        <f t="shared" si="84"/>
        <v>が未記入です。</v>
      </c>
      <c r="AG262" s="237" t="str">
        <f t="shared" si="74"/>
        <v/>
      </c>
      <c r="AH262" s="237" t="str">
        <f t="shared" si="85"/>
        <v/>
      </c>
      <c r="AI262" s="237" t="str">
        <f t="shared" si="86"/>
        <v/>
      </c>
      <c r="AJ262" s="237" t="str">
        <f t="shared" si="87"/>
        <v/>
      </c>
      <c r="AK262" s="237" t="str">
        <f t="shared" si="75"/>
        <v/>
      </c>
    </row>
    <row r="263" spans="1:37" ht="25.5" hidden="1" customHeight="1">
      <c r="A263" s="183"/>
      <c r="B263" s="183"/>
      <c r="C263" s="228">
        <v>239</v>
      </c>
      <c r="D263" s="373"/>
      <c r="E263" s="371"/>
      <c r="F263" s="372"/>
      <c r="G263" s="373" t="s">
        <v>25</v>
      </c>
      <c r="H263" s="232" t="str">
        <f t="shared" si="67"/>
        <v/>
      </c>
      <c r="I263" s="232"/>
      <c r="J263" s="183"/>
      <c r="K263" s="183"/>
      <c r="L263" s="189"/>
      <c r="M263" s="189"/>
      <c r="N263" s="189"/>
      <c r="O263" s="189"/>
      <c r="P263" s="236" t="str">
        <f t="shared" si="76"/>
        <v/>
      </c>
      <c r="Q263" s="237" t="str">
        <f t="shared" si="77"/>
        <v/>
      </c>
      <c r="R263" s="237" t="str">
        <f t="shared" si="68"/>
        <v/>
      </c>
      <c r="S263" s="237" t="str">
        <f>IF(SUBSTITUTE(SUBSTITUTE($F263,"　","")," ","")="","",IFERROR(VLOOKUP($F263,$M$25:$M$45,1,FALSE),IFERROR(VLOOKUP(IF(AND(LEFT($F263,1)="小",NOT(SUM(COUNTIF($F263,{"*中*","*高*","*大*"})))),"小",IF(AND(LEFT($F263,1)="中",NOT(SUM(COUNTIF($F263,{"*小*","*高*","*大*"})))),"中",IF(AND(LEFT($F263,1)="高",NOT(SUM(COUNTIF($F263,{"*小*","*中*","*大*"})))),"高",IF(AND(LEFT($F263,1)="大",NOT(SUM(COUNTIF($F263,{"*小*","*中*","*高*"})))),"大","NG"))))&amp;MAX(TEXT(MID($F263,{1,2,3,4,5},{1;2;3;4;5;6;7;8;9;10;11;12;13;14;15}),"標準;;0;!0")*1),$M$25:$M$45,1,FALSE),"NG")))</f>
        <v/>
      </c>
      <c r="T263" s="237" t="str">
        <f t="shared" si="78"/>
        <v/>
      </c>
      <c r="U263" s="189">
        <f t="shared" si="79"/>
        <v>0</v>
      </c>
      <c r="V263" s="189">
        <f t="shared" si="88"/>
        <v>0</v>
      </c>
      <c r="W263" s="189">
        <f t="shared" si="80"/>
        <v>0</v>
      </c>
      <c r="X263" s="193" t="str">
        <f t="shared" si="69"/>
        <v/>
      </c>
      <c r="Y263" s="237" t="str">
        <f t="shared" si="70"/>
        <v>氏名</v>
      </c>
      <c r="Z263" s="237" t="str">
        <f t="shared" si="81"/>
        <v>・</v>
      </c>
      <c r="AA263" s="237" t="str">
        <f t="shared" si="71"/>
        <v>年齢</v>
      </c>
      <c r="AB263" s="237" t="str">
        <f t="shared" si="82"/>
        <v>・</v>
      </c>
      <c r="AC263" s="237" t="str">
        <f t="shared" si="72"/>
        <v>学年</v>
      </c>
      <c r="AD263" s="237" t="str">
        <f t="shared" si="83"/>
        <v>・</v>
      </c>
      <c r="AE263" s="237" t="str">
        <f t="shared" si="73"/>
        <v>プログラム掲載の有無</v>
      </c>
      <c r="AF263" s="237" t="str">
        <f t="shared" si="84"/>
        <v>が未記入です。</v>
      </c>
      <c r="AG263" s="237" t="str">
        <f t="shared" si="74"/>
        <v/>
      </c>
      <c r="AH263" s="237" t="str">
        <f t="shared" si="85"/>
        <v/>
      </c>
      <c r="AI263" s="237" t="str">
        <f t="shared" si="86"/>
        <v/>
      </c>
      <c r="AJ263" s="237" t="str">
        <f t="shared" si="87"/>
        <v/>
      </c>
      <c r="AK263" s="237" t="str">
        <f t="shared" si="75"/>
        <v/>
      </c>
    </row>
    <row r="264" spans="1:37" ht="25.5" hidden="1" customHeight="1">
      <c r="A264" s="183"/>
      <c r="B264" s="183"/>
      <c r="C264" s="228">
        <v>240</v>
      </c>
      <c r="D264" s="373"/>
      <c r="E264" s="371"/>
      <c r="F264" s="372"/>
      <c r="G264" s="373" t="s">
        <v>25</v>
      </c>
      <c r="H264" s="232" t="str">
        <f t="shared" si="67"/>
        <v/>
      </c>
      <c r="I264" s="232"/>
      <c r="J264" s="183"/>
      <c r="K264" s="183"/>
      <c r="L264" s="189"/>
      <c r="M264" s="189"/>
      <c r="N264" s="189"/>
      <c r="O264" s="189"/>
      <c r="P264" s="236" t="str">
        <f t="shared" si="76"/>
        <v/>
      </c>
      <c r="Q264" s="237" t="str">
        <f t="shared" si="77"/>
        <v/>
      </c>
      <c r="R264" s="237" t="str">
        <f t="shared" si="68"/>
        <v/>
      </c>
      <c r="S264" s="237" t="str">
        <f>IF(SUBSTITUTE(SUBSTITUTE($F264,"　","")," ","")="","",IFERROR(VLOOKUP($F264,$M$25:$M$45,1,FALSE),IFERROR(VLOOKUP(IF(AND(LEFT($F264,1)="小",NOT(SUM(COUNTIF($F264,{"*中*","*高*","*大*"})))),"小",IF(AND(LEFT($F264,1)="中",NOT(SUM(COUNTIF($F264,{"*小*","*高*","*大*"})))),"中",IF(AND(LEFT($F264,1)="高",NOT(SUM(COUNTIF($F264,{"*小*","*中*","*大*"})))),"高",IF(AND(LEFT($F264,1)="大",NOT(SUM(COUNTIF($F264,{"*小*","*中*","*高*"})))),"大","NG"))))&amp;MAX(TEXT(MID($F264,{1,2,3,4,5},{1;2;3;4;5;6;7;8;9;10;11;12;13;14;15}),"標準;;0;!0")*1),$M$25:$M$45,1,FALSE),"NG")))</f>
        <v/>
      </c>
      <c r="T264" s="237" t="str">
        <f t="shared" si="78"/>
        <v/>
      </c>
      <c r="U264" s="189">
        <f t="shared" si="79"/>
        <v>0</v>
      </c>
      <c r="V264" s="189">
        <f t="shared" si="88"/>
        <v>0</v>
      </c>
      <c r="W264" s="189">
        <f t="shared" si="80"/>
        <v>0</v>
      </c>
      <c r="X264" s="193" t="str">
        <f t="shared" si="69"/>
        <v/>
      </c>
      <c r="Y264" s="237" t="str">
        <f t="shared" si="70"/>
        <v>氏名</v>
      </c>
      <c r="Z264" s="237" t="str">
        <f t="shared" si="81"/>
        <v>・</v>
      </c>
      <c r="AA264" s="237" t="str">
        <f t="shared" si="71"/>
        <v>年齢</v>
      </c>
      <c r="AB264" s="237" t="str">
        <f t="shared" si="82"/>
        <v>・</v>
      </c>
      <c r="AC264" s="237" t="str">
        <f t="shared" si="72"/>
        <v>学年</v>
      </c>
      <c r="AD264" s="237" t="str">
        <f t="shared" si="83"/>
        <v>・</v>
      </c>
      <c r="AE264" s="237" t="str">
        <f t="shared" si="73"/>
        <v>プログラム掲載の有無</v>
      </c>
      <c r="AF264" s="237" t="str">
        <f t="shared" si="84"/>
        <v>が未記入です。</v>
      </c>
      <c r="AG264" s="237" t="str">
        <f t="shared" si="74"/>
        <v/>
      </c>
      <c r="AH264" s="237" t="str">
        <f t="shared" si="85"/>
        <v/>
      </c>
      <c r="AI264" s="237" t="str">
        <f t="shared" si="86"/>
        <v/>
      </c>
      <c r="AJ264" s="237" t="str">
        <f t="shared" si="87"/>
        <v/>
      </c>
      <c r="AK264" s="237" t="str">
        <f t="shared" si="75"/>
        <v/>
      </c>
    </row>
    <row r="265" spans="1:37" ht="25.5" hidden="1" customHeight="1">
      <c r="A265" s="183"/>
      <c r="B265" s="183"/>
      <c r="C265" s="228">
        <v>241</v>
      </c>
      <c r="D265" s="373"/>
      <c r="E265" s="371"/>
      <c r="F265" s="372"/>
      <c r="G265" s="373" t="s">
        <v>25</v>
      </c>
      <c r="H265" s="232" t="str">
        <f t="shared" si="67"/>
        <v/>
      </c>
      <c r="I265" s="232"/>
      <c r="J265" s="183"/>
      <c r="K265" s="183"/>
      <c r="L265" s="189"/>
      <c r="M265" s="189"/>
      <c r="N265" s="189"/>
      <c r="O265" s="189"/>
      <c r="P265" s="236" t="str">
        <f t="shared" si="76"/>
        <v/>
      </c>
      <c r="Q265" s="237" t="str">
        <f t="shared" si="77"/>
        <v/>
      </c>
      <c r="R265" s="237" t="str">
        <f t="shared" si="68"/>
        <v/>
      </c>
      <c r="S265" s="237" t="str">
        <f>IF(SUBSTITUTE(SUBSTITUTE($F265,"　","")," ","")="","",IFERROR(VLOOKUP($F265,$M$25:$M$45,1,FALSE),IFERROR(VLOOKUP(IF(AND(LEFT($F265,1)="小",NOT(SUM(COUNTIF($F265,{"*中*","*高*","*大*"})))),"小",IF(AND(LEFT($F265,1)="中",NOT(SUM(COUNTIF($F265,{"*小*","*高*","*大*"})))),"中",IF(AND(LEFT($F265,1)="高",NOT(SUM(COUNTIF($F265,{"*小*","*中*","*大*"})))),"高",IF(AND(LEFT($F265,1)="大",NOT(SUM(COUNTIF($F265,{"*小*","*中*","*高*"})))),"大","NG"))))&amp;MAX(TEXT(MID($F265,{1,2,3,4,5},{1;2;3;4;5;6;7;8;9;10;11;12;13;14;15}),"標準;;0;!0")*1),$M$25:$M$45,1,FALSE),"NG")))</f>
        <v/>
      </c>
      <c r="T265" s="237" t="str">
        <f t="shared" si="78"/>
        <v/>
      </c>
      <c r="U265" s="189">
        <f t="shared" si="79"/>
        <v>0</v>
      </c>
      <c r="V265" s="189">
        <f t="shared" si="88"/>
        <v>0</v>
      </c>
      <c r="W265" s="189">
        <f t="shared" si="80"/>
        <v>0</v>
      </c>
      <c r="X265" s="193" t="str">
        <f t="shared" si="69"/>
        <v/>
      </c>
      <c r="Y265" s="237" t="str">
        <f t="shared" si="70"/>
        <v>氏名</v>
      </c>
      <c r="Z265" s="237" t="str">
        <f t="shared" si="81"/>
        <v>・</v>
      </c>
      <c r="AA265" s="237" t="str">
        <f t="shared" si="71"/>
        <v>年齢</v>
      </c>
      <c r="AB265" s="237" t="str">
        <f t="shared" si="82"/>
        <v>・</v>
      </c>
      <c r="AC265" s="237" t="str">
        <f t="shared" si="72"/>
        <v>学年</v>
      </c>
      <c r="AD265" s="237" t="str">
        <f t="shared" si="83"/>
        <v>・</v>
      </c>
      <c r="AE265" s="237" t="str">
        <f t="shared" si="73"/>
        <v>プログラム掲載の有無</v>
      </c>
      <c r="AF265" s="237" t="str">
        <f t="shared" si="84"/>
        <v>が未記入です。</v>
      </c>
      <c r="AG265" s="237" t="str">
        <f t="shared" si="74"/>
        <v/>
      </c>
      <c r="AH265" s="237" t="str">
        <f t="shared" si="85"/>
        <v/>
      </c>
      <c r="AI265" s="237" t="str">
        <f t="shared" si="86"/>
        <v/>
      </c>
      <c r="AJ265" s="237" t="str">
        <f t="shared" si="87"/>
        <v/>
      </c>
      <c r="AK265" s="237" t="str">
        <f t="shared" si="75"/>
        <v/>
      </c>
    </row>
    <row r="266" spans="1:37" ht="25.5" hidden="1" customHeight="1">
      <c r="A266" s="183"/>
      <c r="B266" s="183"/>
      <c r="C266" s="228">
        <v>242</v>
      </c>
      <c r="D266" s="373"/>
      <c r="E266" s="371"/>
      <c r="F266" s="372"/>
      <c r="G266" s="373" t="s">
        <v>25</v>
      </c>
      <c r="H266" s="232" t="str">
        <f t="shared" si="67"/>
        <v/>
      </c>
      <c r="I266" s="232"/>
      <c r="J266" s="183"/>
      <c r="K266" s="183"/>
      <c r="L266" s="189"/>
      <c r="M266" s="189"/>
      <c r="N266" s="189"/>
      <c r="O266" s="189"/>
      <c r="P266" s="236" t="str">
        <f t="shared" si="76"/>
        <v/>
      </c>
      <c r="Q266" s="237" t="str">
        <f t="shared" si="77"/>
        <v/>
      </c>
      <c r="R266" s="237" t="str">
        <f t="shared" si="68"/>
        <v/>
      </c>
      <c r="S266" s="237" t="str">
        <f>IF(SUBSTITUTE(SUBSTITUTE($F266,"　","")," ","")="","",IFERROR(VLOOKUP($F266,$M$25:$M$45,1,FALSE),IFERROR(VLOOKUP(IF(AND(LEFT($F266,1)="小",NOT(SUM(COUNTIF($F266,{"*中*","*高*","*大*"})))),"小",IF(AND(LEFT($F266,1)="中",NOT(SUM(COUNTIF($F266,{"*小*","*高*","*大*"})))),"中",IF(AND(LEFT($F266,1)="高",NOT(SUM(COUNTIF($F266,{"*小*","*中*","*大*"})))),"高",IF(AND(LEFT($F266,1)="大",NOT(SUM(COUNTIF($F266,{"*小*","*中*","*高*"})))),"大","NG"))))&amp;MAX(TEXT(MID($F266,{1,2,3,4,5},{1;2;3;4;5;6;7;8;9;10;11;12;13;14;15}),"標準;;0;!0")*1),$M$25:$M$45,1,FALSE),"NG")))</f>
        <v/>
      </c>
      <c r="T266" s="237" t="str">
        <f t="shared" si="78"/>
        <v/>
      </c>
      <c r="U266" s="189">
        <f t="shared" si="79"/>
        <v>0</v>
      </c>
      <c r="V266" s="189">
        <f t="shared" si="88"/>
        <v>0</v>
      </c>
      <c r="W266" s="189">
        <f t="shared" si="80"/>
        <v>0</v>
      </c>
      <c r="X266" s="193" t="str">
        <f t="shared" si="69"/>
        <v/>
      </c>
      <c r="Y266" s="237" t="str">
        <f t="shared" si="70"/>
        <v>氏名</v>
      </c>
      <c r="Z266" s="237" t="str">
        <f t="shared" si="81"/>
        <v>・</v>
      </c>
      <c r="AA266" s="237" t="str">
        <f t="shared" si="71"/>
        <v>年齢</v>
      </c>
      <c r="AB266" s="237" t="str">
        <f t="shared" si="82"/>
        <v>・</v>
      </c>
      <c r="AC266" s="237" t="str">
        <f t="shared" si="72"/>
        <v>学年</v>
      </c>
      <c r="AD266" s="237" t="str">
        <f t="shared" si="83"/>
        <v>・</v>
      </c>
      <c r="AE266" s="237" t="str">
        <f t="shared" si="73"/>
        <v>プログラム掲載の有無</v>
      </c>
      <c r="AF266" s="237" t="str">
        <f t="shared" si="84"/>
        <v>が未記入です。</v>
      </c>
      <c r="AG266" s="237" t="str">
        <f t="shared" si="74"/>
        <v/>
      </c>
      <c r="AH266" s="237" t="str">
        <f t="shared" si="85"/>
        <v/>
      </c>
      <c r="AI266" s="237" t="str">
        <f t="shared" si="86"/>
        <v/>
      </c>
      <c r="AJ266" s="237" t="str">
        <f t="shared" si="87"/>
        <v/>
      </c>
      <c r="AK266" s="237" t="str">
        <f t="shared" si="75"/>
        <v/>
      </c>
    </row>
    <row r="267" spans="1:37" ht="25.5" hidden="1" customHeight="1">
      <c r="A267" s="183"/>
      <c r="B267" s="183"/>
      <c r="C267" s="228">
        <v>243</v>
      </c>
      <c r="D267" s="373"/>
      <c r="E267" s="371"/>
      <c r="F267" s="372"/>
      <c r="G267" s="373" t="s">
        <v>25</v>
      </c>
      <c r="H267" s="232" t="str">
        <f t="shared" si="67"/>
        <v/>
      </c>
      <c r="I267" s="232"/>
      <c r="J267" s="183"/>
      <c r="K267" s="183"/>
      <c r="L267" s="189"/>
      <c r="M267" s="189"/>
      <c r="N267" s="189"/>
      <c r="O267" s="189"/>
      <c r="P267" s="236" t="str">
        <f t="shared" si="76"/>
        <v/>
      </c>
      <c r="Q267" s="237" t="str">
        <f t="shared" si="77"/>
        <v/>
      </c>
      <c r="R267" s="237" t="str">
        <f t="shared" si="68"/>
        <v/>
      </c>
      <c r="S267" s="237" t="str">
        <f>IF(SUBSTITUTE(SUBSTITUTE($F267,"　","")," ","")="","",IFERROR(VLOOKUP($F267,$M$25:$M$45,1,FALSE),IFERROR(VLOOKUP(IF(AND(LEFT($F267,1)="小",NOT(SUM(COUNTIF($F267,{"*中*","*高*","*大*"})))),"小",IF(AND(LEFT($F267,1)="中",NOT(SUM(COUNTIF($F267,{"*小*","*高*","*大*"})))),"中",IF(AND(LEFT($F267,1)="高",NOT(SUM(COUNTIF($F267,{"*小*","*中*","*大*"})))),"高",IF(AND(LEFT($F267,1)="大",NOT(SUM(COUNTIF($F267,{"*小*","*中*","*高*"})))),"大","NG"))))&amp;MAX(TEXT(MID($F267,{1,2,3,4,5},{1;2;3;4;5;6;7;8;9;10;11;12;13;14;15}),"標準;;0;!0")*1),$M$25:$M$45,1,FALSE),"NG")))</f>
        <v/>
      </c>
      <c r="T267" s="237" t="str">
        <f t="shared" si="78"/>
        <v/>
      </c>
      <c r="U267" s="189">
        <f t="shared" si="79"/>
        <v>0</v>
      </c>
      <c r="V267" s="189">
        <f t="shared" si="88"/>
        <v>0</v>
      </c>
      <c r="W267" s="189">
        <f t="shared" si="80"/>
        <v>0</v>
      </c>
      <c r="X267" s="193" t="str">
        <f t="shared" si="69"/>
        <v/>
      </c>
      <c r="Y267" s="237" t="str">
        <f t="shared" si="70"/>
        <v>氏名</v>
      </c>
      <c r="Z267" s="237" t="str">
        <f t="shared" si="81"/>
        <v>・</v>
      </c>
      <c r="AA267" s="237" t="str">
        <f t="shared" si="71"/>
        <v>年齢</v>
      </c>
      <c r="AB267" s="237" t="str">
        <f t="shared" si="82"/>
        <v>・</v>
      </c>
      <c r="AC267" s="237" t="str">
        <f t="shared" si="72"/>
        <v>学年</v>
      </c>
      <c r="AD267" s="237" t="str">
        <f t="shared" si="83"/>
        <v>・</v>
      </c>
      <c r="AE267" s="237" t="str">
        <f t="shared" si="73"/>
        <v>プログラム掲載の有無</v>
      </c>
      <c r="AF267" s="237" t="str">
        <f t="shared" si="84"/>
        <v>が未記入です。</v>
      </c>
      <c r="AG267" s="237" t="str">
        <f t="shared" si="74"/>
        <v/>
      </c>
      <c r="AH267" s="237" t="str">
        <f t="shared" si="85"/>
        <v/>
      </c>
      <c r="AI267" s="237" t="str">
        <f t="shared" si="86"/>
        <v/>
      </c>
      <c r="AJ267" s="237" t="str">
        <f t="shared" si="87"/>
        <v/>
      </c>
      <c r="AK267" s="237" t="str">
        <f t="shared" si="75"/>
        <v/>
      </c>
    </row>
    <row r="268" spans="1:37" ht="25.5" hidden="1" customHeight="1">
      <c r="A268" s="183"/>
      <c r="B268" s="183"/>
      <c r="C268" s="228">
        <v>244</v>
      </c>
      <c r="D268" s="373"/>
      <c r="E268" s="371"/>
      <c r="F268" s="372"/>
      <c r="G268" s="373" t="s">
        <v>25</v>
      </c>
      <c r="H268" s="232" t="str">
        <f t="shared" si="67"/>
        <v/>
      </c>
      <c r="I268" s="232"/>
      <c r="J268" s="183"/>
      <c r="K268" s="183"/>
      <c r="L268" s="189"/>
      <c r="M268" s="189"/>
      <c r="N268" s="189"/>
      <c r="O268" s="189"/>
      <c r="P268" s="236" t="str">
        <f t="shared" si="76"/>
        <v/>
      </c>
      <c r="Q268" s="237" t="str">
        <f t="shared" si="77"/>
        <v/>
      </c>
      <c r="R268" s="237" t="str">
        <f t="shared" si="68"/>
        <v/>
      </c>
      <c r="S268" s="237" t="str">
        <f>IF(SUBSTITUTE(SUBSTITUTE($F268,"　","")," ","")="","",IFERROR(VLOOKUP($F268,$M$25:$M$45,1,FALSE),IFERROR(VLOOKUP(IF(AND(LEFT($F268,1)="小",NOT(SUM(COUNTIF($F268,{"*中*","*高*","*大*"})))),"小",IF(AND(LEFT($F268,1)="中",NOT(SUM(COUNTIF($F268,{"*小*","*高*","*大*"})))),"中",IF(AND(LEFT($F268,1)="高",NOT(SUM(COUNTIF($F268,{"*小*","*中*","*大*"})))),"高",IF(AND(LEFT($F268,1)="大",NOT(SUM(COUNTIF($F268,{"*小*","*中*","*高*"})))),"大","NG"))))&amp;MAX(TEXT(MID($F268,{1,2,3,4,5},{1;2;3;4;5;6;7;8;9;10;11;12;13;14;15}),"標準;;0;!0")*1),$M$25:$M$45,1,FALSE),"NG")))</f>
        <v/>
      </c>
      <c r="T268" s="237" t="str">
        <f t="shared" si="78"/>
        <v/>
      </c>
      <c r="U268" s="189">
        <f t="shared" si="79"/>
        <v>0</v>
      </c>
      <c r="V268" s="189">
        <f t="shared" si="88"/>
        <v>0</v>
      </c>
      <c r="W268" s="189">
        <f t="shared" si="80"/>
        <v>0</v>
      </c>
      <c r="X268" s="193" t="str">
        <f t="shared" si="69"/>
        <v/>
      </c>
      <c r="Y268" s="237" t="str">
        <f t="shared" si="70"/>
        <v>氏名</v>
      </c>
      <c r="Z268" s="237" t="str">
        <f t="shared" si="81"/>
        <v>・</v>
      </c>
      <c r="AA268" s="237" t="str">
        <f t="shared" si="71"/>
        <v>年齢</v>
      </c>
      <c r="AB268" s="237" t="str">
        <f t="shared" si="82"/>
        <v>・</v>
      </c>
      <c r="AC268" s="237" t="str">
        <f t="shared" si="72"/>
        <v>学年</v>
      </c>
      <c r="AD268" s="237" t="str">
        <f t="shared" si="83"/>
        <v>・</v>
      </c>
      <c r="AE268" s="237" t="str">
        <f t="shared" si="73"/>
        <v>プログラム掲載の有無</v>
      </c>
      <c r="AF268" s="237" t="str">
        <f t="shared" si="84"/>
        <v>が未記入です。</v>
      </c>
      <c r="AG268" s="237" t="str">
        <f t="shared" si="74"/>
        <v/>
      </c>
      <c r="AH268" s="237" t="str">
        <f t="shared" si="85"/>
        <v/>
      </c>
      <c r="AI268" s="237" t="str">
        <f t="shared" si="86"/>
        <v/>
      </c>
      <c r="AJ268" s="237" t="str">
        <f t="shared" si="87"/>
        <v/>
      </c>
      <c r="AK268" s="237" t="str">
        <f t="shared" si="75"/>
        <v/>
      </c>
    </row>
    <row r="269" spans="1:37" ht="25.5" hidden="1" customHeight="1">
      <c r="A269" s="183"/>
      <c r="B269" s="183"/>
      <c r="C269" s="228">
        <v>245</v>
      </c>
      <c r="D269" s="373"/>
      <c r="E269" s="371"/>
      <c r="F269" s="372"/>
      <c r="G269" s="373" t="s">
        <v>25</v>
      </c>
      <c r="H269" s="232" t="str">
        <f t="shared" si="67"/>
        <v/>
      </c>
      <c r="I269" s="232"/>
      <c r="J269" s="183"/>
      <c r="K269" s="183"/>
      <c r="L269" s="189"/>
      <c r="M269" s="189"/>
      <c r="N269" s="189"/>
      <c r="O269" s="189"/>
      <c r="P269" s="236" t="str">
        <f t="shared" si="76"/>
        <v/>
      </c>
      <c r="Q269" s="237" t="str">
        <f t="shared" si="77"/>
        <v/>
      </c>
      <c r="R269" s="237" t="str">
        <f t="shared" si="68"/>
        <v/>
      </c>
      <c r="S269" s="237" t="str">
        <f>IF(SUBSTITUTE(SUBSTITUTE($F269,"　","")," ","")="","",IFERROR(VLOOKUP($F269,$M$25:$M$45,1,FALSE),IFERROR(VLOOKUP(IF(AND(LEFT($F269,1)="小",NOT(SUM(COUNTIF($F269,{"*中*","*高*","*大*"})))),"小",IF(AND(LEFT($F269,1)="中",NOT(SUM(COUNTIF($F269,{"*小*","*高*","*大*"})))),"中",IF(AND(LEFT($F269,1)="高",NOT(SUM(COUNTIF($F269,{"*小*","*中*","*大*"})))),"高",IF(AND(LEFT($F269,1)="大",NOT(SUM(COUNTIF($F269,{"*小*","*中*","*高*"})))),"大","NG"))))&amp;MAX(TEXT(MID($F269,{1,2,3,4,5},{1;2;3;4;5;6;7;8;9;10;11;12;13;14;15}),"標準;;0;!0")*1),$M$25:$M$45,1,FALSE),"NG")))</f>
        <v/>
      </c>
      <c r="T269" s="237" t="str">
        <f t="shared" si="78"/>
        <v/>
      </c>
      <c r="U269" s="189">
        <f t="shared" si="79"/>
        <v>0</v>
      </c>
      <c r="V269" s="189">
        <f t="shared" si="88"/>
        <v>0</v>
      </c>
      <c r="W269" s="189">
        <f t="shared" si="80"/>
        <v>0</v>
      </c>
      <c r="X269" s="193" t="str">
        <f t="shared" si="69"/>
        <v/>
      </c>
      <c r="Y269" s="237" t="str">
        <f t="shared" si="70"/>
        <v>氏名</v>
      </c>
      <c r="Z269" s="237" t="str">
        <f t="shared" si="81"/>
        <v>・</v>
      </c>
      <c r="AA269" s="237" t="str">
        <f t="shared" si="71"/>
        <v>年齢</v>
      </c>
      <c r="AB269" s="237" t="str">
        <f t="shared" si="82"/>
        <v>・</v>
      </c>
      <c r="AC269" s="237" t="str">
        <f t="shared" si="72"/>
        <v>学年</v>
      </c>
      <c r="AD269" s="237" t="str">
        <f t="shared" si="83"/>
        <v>・</v>
      </c>
      <c r="AE269" s="237" t="str">
        <f t="shared" si="73"/>
        <v>プログラム掲載の有無</v>
      </c>
      <c r="AF269" s="237" t="str">
        <f t="shared" si="84"/>
        <v>が未記入です。</v>
      </c>
      <c r="AG269" s="237" t="str">
        <f t="shared" si="74"/>
        <v/>
      </c>
      <c r="AH269" s="237" t="str">
        <f t="shared" si="85"/>
        <v/>
      </c>
      <c r="AI269" s="237" t="str">
        <f t="shared" si="86"/>
        <v/>
      </c>
      <c r="AJ269" s="237" t="str">
        <f t="shared" si="87"/>
        <v/>
      </c>
      <c r="AK269" s="237" t="str">
        <f t="shared" si="75"/>
        <v/>
      </c>
    </row>
    <row r="270" spans="1:37" ht="25.5" hidden="1" customHeight="1">
      <c r="A270" s="183"/>
      <c r="B270" s="183"/>
      <c r="C270" s="228">
        <v>246</v>
      </c>
      <c r="D270" s="373"/>
      <c r="E270" s="371"/>
      <c r="F270" s="372"/>
      <c r="G270" s="373" t="s">
        <v>25</v>
      </c>
      <c r="H270" s="232" t="str">
        <f t="shared" si="67"/>
        <v/>
      </c>
      <c r="I270" s="232"/>
      <c r="J270" s="183"/>
      <c r="K270" s="183"/>
      <c r="L270" s="189"/>
      <c r="M270" s="195" t="s">
        <v>444</v>
      </c>
      <c r="N270" s="195"/>
      <c r="O270" s="189"/>
      <c r="P270" s="236" t="str">
        <f t="shared" si="76"/>
        <v/>
      </c>
      <c r="Q270" s="237" t="str">
        <f t="shared" si="77"/>
        <v/>
      </c>
      <c r="R270" s="237" t="str">
        <f t="shared" si="68"/>
        <v/>
      </c>
      <c r="S270" s="237" t="str">
        <f>IF(SUBSTITUTE(SUBSTITUTE($F270,"　","")," ","")="","",IFERROR(VLOOKUP($F270,$M$25:$M$45,1,FALSE),IFERROR(VLOOKUP(IF(AND(LEFT($F270,1)="小",NOT(SUM(COUNTIF($F270,{"*中*","*高*","*大*"})))),"小",IF(AND(LEFT($F270,1)="中",NOT(SUM(COUNTIF($F270,{"*小*","*高*","*大*"})))),"中",IF(AND(LEFT($F270,1)="高",NOT(SUM(COUNTIF($F270,{"*小*","*中*","*大*"})))),"高",IF(AND(LEFT($F270,1)="大",NOT(SUM(COUNTIF($F270,{"*小*","*中*","*高*"})))),"大","NG"))))&amp;MAX(TEXT(MID($F270,{1,2,3,4,5},{1;2;3;4;5;6;7;8;9;10;11;12;13;14;15}),"標準;;0;!0")*1),$M$25:$M$45,1,FALSE),"NG")))</f>
        <v/>
      </c>
      <c r="T270" s="237" t="str">
        <f t="shared" si="78"/>
        <v/>
      </c>
      <c r="U270" s="189">
        <f t="shared" si="79"/>
        <v>0</v>
      </c>
      <c r="V270" s="189">
        <f t="shared" si="88"/>
        <v>0</v>
      </c>
      <c r="W270" s="189">
        <f t="shared" si="80"/>
        <v>0</v>
      </c>
      <c r="X270" s="193" t="str">
        <f t="shared" si="69"/>
        <v/>
      </c>
      <c r="Y270" s="237" t="str">
        <f t="shared" si="70"/>
        <v>氏名</v>
      </c>
      <c r="Z270" s="237" t="str">
        <f t="shared" si="81"/>
        <v>・</v>
      </c>
      <c r="AA270" s="237" t="str">
        <f t="shared" si="71"/>
        <v>年齢</v>
      </c>
      <c r="AB270" s="237" t="str">
        <f t="shared" si="82"/>
        <v>・</v>
      </c>
      <c r="AC270" s="237" t="str">
        <f t="shared" si="72"/>
        <v>学年</v>
      </c>
      <c r="AD270" s="237" t="str">
        <f t="shared" si="83"/>
        <v>・</v>
      </c>
      <c r="AE270" s="237" t="str">
        <f t="shared" si="73"/>
        <v>プログラム掲載の有無</v>
      </c>
      <c r="AF270" s="237" t="str">
        <f t="shared" si="84"/>
        <v>が未記入です。</v>
      </c>
      <c r="AG270" s="237" t="str">
        <f t="shared" si="74"/>
        <v/>
      </c>
      <c r="AH270" s="237" t="str">
        <f t="shared" si="85"/>
        <v/>
      </c>
      <c r="AI270" s="237" t="str">
        <f t="shared" si="86"/>
        <v/>
      </c>
      <c r="AJ270" s="237" t="str">
        <f t="shared" si="87"/>
        <v/>
      </c>
      <c r="AK270" s="237" t="str">
        <f t="shared" si="75"/>
        <v/>
      </c>
    </row>
    <row r="271" spans="1:37" ht="25.5" hidden="1" customHeight="1">
      <c r="A271" s="183"/>
      <c r="B271" s="183"/>
      <c r="C271" s="228">
        <v>247</v>
      </c>
      <c r="D271" s="373"/>
      <c r="E271" s="371"/>
      <c r="F271" s="372"/>
      <c r="G271" s="373" t="s">
        <v>25</v>
      </c>
      <c r="H271" s="232" t="str">
        <f t="shared" si="67"/>
        <v/>
      </c>
      <c r="I271" s="232"/>
      <c r="J271" s="183"/>
      <c r="K271" s="183"/>
      <c r="L271" s="189"/>
      <c r="M271" s="234" t="s">
        <v>445</v>
      </c>
      <c r="N271" s="242">
        <f>IF(AND(N4&lt;&gt;0,N272=0,N274&gt;0),0,1)</f>
        <v>1</v>
      </c>
      <c r="O271" s="189"/>
      <c r="P271" s="236" t="str">
        <f t="shared" si="76"/>
        <v/>
      </c>
      <c r="Q271" s="237" t="str">
        <f t="shared" si="77"/>
        <v/>
      </c>
      <c r="R271" s="237" t="str">
        <f t="shared" si="68"/>
        <v/>
      </c>
      <c r="S271" s="237" t="str">
        <f>IF(SUBSTITUTE(SUBSTITUTE($F271,"　","")," ","")="","",IFERROR(VLOOKUP($F271,$M$25:$M$45,1,FALSE),IFERROR(VLOOKUP(IF(AND(LEFT($F271,1)="小",NOT(SUM(COUNTIF($F271,{"*中*","*高*","*大*"})))),"小",IF(AND(LEFT($F271,1)="中",NOT(SUM(COUNTIF($F271,{"*小*","*高*","*大*"})))),"中",IF(AND(LEFT($F271,1)="高",NOT(SUM(COUNTIF($F271,{"*小*","*中*","*大*"})))),"高",IF(AND(LEFT($F271,1)="大",NOT(SUM(COUNTIF($F271,{"*小*","*中*","*高*"})))),"大","NG"))))&amp;MAX(TEXT(MID($F271,{1,2,3,4,5},{1;2;3;4;5;6;7;8;9;10;11;12;13;14;15}),"標準;;0;!0")*1),$M$25:$M$45,1,FALSE),"NG")))</f>
        <v/>
      </c>
      <c r="T271" s="237" t="str">
        <f t="shared" si="78"/>
        <v/>
      </c>
      <c r="U271" s="189">
        <f t="shared" si="79"/>
        <v>0</v>
      </c>
      <c r="V271" s="189">
        <f t="shared" si="88"/>
        <v>0</v>
      </c>
      <c r="W271" s="189">
        <f t="shared" si="80"/>
        <v>0</v>
      </c>
      <c r="X271" s="193" t="str">
        <f t="shared" si="69"/>
        <v/>
      </c>
      <c r="Y271" s="237" t="str">
        <f t="shared" si="70"/>
        <v>氏名</v>
      </c>
      <c r="Z271" s="237" t="str">
        <f t="shared" si="81"/>
        <v>・</v>
      </c>
      <c r="AA271" s="237" t="str">
        <f t="shared" si="71"/>
        <v>年齢</v>
      </c>
      <c r="AB271" s="237" t="str">
        <f t="shared" si="82"/>
        <v>・</v>
      </c>
      <c r="AC271" s="237" t="str">
        <f t="shared" si="72"/>
        <v>学年</v>
      </c>
      <c r="AD271" s="237" t="str">
        <f t="shared" si="83"/>
        <v>・</v>
      </c>
      <c r="AE271" s="237" t="str">
        <f t="shared" si="73"/>
        <v>プログラム掲載の有無</v>
      </c>
      <c r="AF271" s="237" t="str">
        <f t="shared" si="84"/>
        <v>が未記入です。</v>
      </c>
      <c r="AG271" s="237" t="str">
        <f t="shared" si="74"/>
        <v/>
      </c>
      <c r="AH271" s="237" t="str">
        <f t="shared" si="85"/>
        <v/>
      </c>
      <c r="AI271" s="237" t="str">
        <f t="shared" si="86"/>
        <v/>
      </c>
      <c r="AJ271" s="237" t="str">
        <f t="shared" si="87"/>
        <v/>
      </c>
      <c r="AK271" s="237" t="str">
        <f t="shared" si="75"/>
        <v/>
      </c>
    </row>
    <row r="272" spans="1:37" ht="25.5" hidden="1" customHeight="1">
      <c r="A272" s="183"/>
      <c r="B272" s="183"/>
      <c r="C272" s="228">
        <v>248</v>
      </c>
      <c r="D272" s="373"/>
      <c r="E272" s="371"/>
      <c r="F272" s="372"/>
      <c r="G272" s="373" t="s">
        <v>25</v>
      </c>
      <c r="H272" s="232" t="str">
        <f t="shared" si="67"/>
        <v/>
      </c>
      <c r="I272" s="232"/>
      <c r="J272" s="183"/>
      <c r="K272" s="183"/>
      <c r="L272" s="189"/>
      <c r="M272" s="234" t="s">
        <v>446</v>
      </c>
      <c r="N272" s="234">
        <f>SUM($V$25:$W$274)</f>
        <v>0</v>
      </c>
      <c r="O272" s="189"/>
      <c r="P272" s="236" t="str">
        <f t="shared" si="76"/>
        <v/>
      </c>
      <c r="Q272" s="237" t="str">
        <f t="shared" si="77"/>
        <v/>
      </c>
      <c r="R272" s="237" t="str">
        <f t="shared" si="68"/>
        <v/>
      </c>
      <c r="S272" s="237" t="str">
        <f>IF(SUBSTITUTE(SUBSTITUTE($F272,"　","")," ","")="","",IFERROR(VLOOKUP($F272,$M$25:$M$45,1,FALSE),IFERROR(VLOOKUP(IF(AND(LEFT($F272,1)="小",NOT(SUM(COUNTIF($F272,{"*中*","*高*","*大*"})))),"小",IF(AND(LEFT($F272,1)="中",NOT(SUM(COUNTIF($F272,{"*小*","*高*","*大*"})))),"中",IF(AND(LEFT($F272,1)="高",NOT(SUM(COUNTIF($F272,{"*小*","*中*","*大*"})))),"高",IF(AND(LEFT($F272,1)="大",NOT(SUM(COUNTIF($F272,{"*小*","*中*","*高*"})))),"大","NG"))))&amp;MAX(TEXT(MID($F272,{1,2,3,4,5},{1;2;3;4;5;6;7;8;9;10;11;12;13;14;15}),"標準;;0;!0")*1),$M$25:$M$45,1,FALSE),"NG")))</f>
        <v/>
      </c>
      <c r="T272" s="237" t="str">
        <f t="shared" si="78"/>
        <v/>
      </c>
      <c r="U272" s="189">
        <f t="shared" si="79"/>
        <v>0</v>
      </c>
      <c r="V272" s="189">
        <f t="shared" si="88"/>
        <v>0</v>
      </c>
      <c r="W272" s="189">
        <f t="shared" si="80"/>
        <v>0</v>
      </c>
      <c r="X272" s="193" t="str">
        <f t="shared" si="69"/>
        <v/>
      </c>
      <c r="Y272" s="237" t="str">
        <f t="shared" si="70"/>
        <v>氏名</v>
      </c>
      <c r="Z272" s="237" t="str">
        <f t="shared" si="81"/>
        <v>・</v>
      </c>
      <c r="AA272" s="237" t="str">
        <f t="shared" si="71"/>
        <v>年齢</v>
      </c>
      <c r="AB272" s="237" t="str">
        <f t="shared" si="82"/>
        <v>・</v>
      </c>
      <c r="AC272" s="237" t="str">
        <f t="shared" si="72"/>
        <v>学年</v>
      </c>
      <c r="AD272" s="237" t="str">
        <f t="shared" si="83"/>
        <v>・</v>
      </c>
      <c r="AE272" s="237" t="str">
        <f t="shared" si="73"/>
        <v>プログラム掲載の有無</v>
      </c>
      <c r="AF272" s="237" t="str">
        <f t="shared" si="84"/>
        <v>が未記入です。</v>
      </c>
      <c r="AG272" s="237" t="str">
        <f t="shared" si="74"/>
        <v/>
      </c>
      <c r="AH272" s="237" t="str">
        <f t="shared" si="85"/>
        <v/>
      </c>
      <c r="AI272" s="237" t="str">
        <f t="shared" si="86"/>
        <v/>
      </c>
      <c r="AJ272" s="237" t="str">
        <f t="shared" si="87"/>
        <v/>
      </c>
      <c r="AK272" s="237" t="str">
        <f t="shared" si="75"/>
        <v/>
      </c>
    </row>
    <row r="273" spans="1:37" ht="25.5" hidden="1" customHeight="1">
      <c r="A273" s="183"/>
      <c r="B273" s="183"/>
      <c r="C273" s="228">
        <v>249</v>
      </c>
      <c r="D273" s="373"/>
      <c r="E273" s="371"/>
      <c r="F273" s="372"/>
      <c r="G273" s="373" t="s">
        <v>25</v>
      </c>
      <c r="H273" s="232" t="str">
        <f t="shared" si="67"/>
        <v/>
      </c>
      <c r="I273" s="232"/>
      <c r="J273" s="183"/>
      <c r="K273" s="183"/>
      <c r="M273" s="234" t="s">
        <v>453</v>
      </c>
      <c r="N273" s="234">
        <f>IF(N53&lt;=N71,0,1)</f>
        <v>0</v>
      </c>
      <c r="O273" s="189"/>
      <c r="P273" s="236" t="str">
        <f t="shared" si="76"/>
        <v/>
      </c>
      <c r="Q273" s="237" t="str">
        <f t="shared" si="77"/>
        <v/>
      </c>
      <c r="R273" s="237" t="str">
        <f t="shared" si="68"/>
        <v/>
      </c>
      <c r="S273" s="237" t="str">
        <f>IF(SUBSTITUTE(SUBSTITUTE($F273,"　","")," ","")="","",IFERROR(VLOOKUP($F273,$M$25:$M$45,1,FALSE),IFERROR(VLOOKUP(IF(AND(LEFT($F273,1)="小",NOT(SUM(COUNTIF($F273,{"*中*","*高*","*大*"})))),"小",IF(AND(LEFT($F273,1)="中",NOT(SUM(COUNTIF($F273,{"*小*","*高*","*大*"})))),"中",IF(AND(LEFT($F273,1)="高",NOT(SUM(COUNTIF($F273,{"*小*","*中*","*大*"})))),"高",IF(AND(LEFT($F273,1)="大",NOT(SUM(COUNTIF($F273,{"*小*","*中*","*高*"})))),"大","NG"))))&amp;MAX(TEXT(MID($F273,{1,2,3,4,5},{1;2;3;4;5;6;7;8;9;10;11;12;13;14;15}),"標準;;0;!0")*1),$M$25:$M$45,1,FALSE),"NG")))</f>
        <v/>
      </c>
      <c r="T273" s="237" t="str">
        <f t="shared" si="78"/>
        <v/>
      </c>
      <c r="U273" s="189">
        <f t="shared" si="79"/>
        <v>0</v>
      </c>
      <c r="V273" s="189">
        <f t="shared" si="88"/>
        <v>0</v>
      </c>
      <c r="W273" s="189">
        <f t="shared" si="80"/>
        <v>0</v>
      </c>
      <c r="X273" s="193" t="str">
        <f t="shared" si="69"/>
        <v/>
      </c>
      <c r="Y273" s="237" t="str">
        <f t="shared" si="70"/>
        <v>氏名</v>
      </c>
      <c r="Z273" s="237" t="str">
        <f t="shared" si="81"/>
        <v>・</v>
      </c>
      <c r="AA273" s="237" t="str">
        <f t="shared" si="71"/>
        <v>年齢</v>
      </c>
      <c r="AB273" s="237" t="str">
        <f t="shared" si="82"/>
        <v>・</v>
      </c>
      <c r="AC273" s="237" t="str">
        <f t="shared" si="72"/>
        <v>学年</v>
      </c>
      <c r="AD273" s="237" t="str">
        <f t="shared" si="83"/>
        <v>・</v>
      </c>
      <c r="AE273" s="237" t="str">
        <f t="shared" si="73"/>
        <v>プログラム掲載の有無</v>
      </c>
      <c r="AF273" s="237" t="str">
        <f t="shared" si="84"/>
        <v>が未記入です。</v>
      </c>
      <c r="AG273" s="237" t="str">
        <f t="shared" si="74"/>
        <v/>
      </c>
      <c r="AH273" s="237" t="str">
        <f t="shared" si="85"/>
        <v/>
      </c>
      <c r="AI273" s="237" t="str">
        <f t="shared" si="86"/>
        <v/>
      </c>
      <c r="AJ273" s="237" t="str">
        <f t="shared" si="87"/>
        <v/>
      </c>
      <c r="AK273" s="237" t="str">
        <f t="shared" si="75"/>
        <v/>
      </c>
    </row>
    <row r="274" spans="1:37" ht="25.5" hidden="1" customHeight="1">
      <c r="A274" s="183"/>
      <c r="B274" s="183"/>
      <c r="C274" s="228">
        <v>250</v>
      </c>
      <c r="D274" s="373"/>
      <c r="E274" s="371"/>
      <c r="F274" s="372"/>
      <c r="G274" s="373" t="s">
        <v>25</v>
      </c>
      <c r="H274" s="232" t="str">
        <f t="shared" si="67"/>
        <v/>
      </c>
      <c r="I274" s="232"/>
      <c r="J274" s="183"/>
      <c r="K274" s="183"/>
      <c r="M274" s="234" t="s">
        <v>447</v>
      </c>
      <c r="N274" s="234">
        <f>SUM($U$25:$U$274)</f>
        <v>0</v>
      </c>
      <c r="O274" s="189"/>
      <c r="P274" s="236" t="str">
        <f t="shared" si="76"/>
        <v/>
      </c>
      <c r="Q274" s="237" t="str">
        <f t="shared" si="77"/>
        <v/>
      </c>
      <c r="R274" s="237" t="str">
        <f t="shared" si="68"/>
        <v/>
      </c>
      <c r="S274" s="237" t="str">
        <f>IF(SUBSTITUTE(SUBSTITUTE($F274,"　","")," ","")="","",IFERROR(VLOOKUP($F274,$M$25:$M$45,1,FALSE),IFERROR(VLOOKUP(IF(AND(LEFT($F274,1)="小",NOT(SUM(COUNTIF($F274,{"*中*","*高*","*大*"})))),"小",IF(AND(LEFT($F274,1)="中",NOT(SUM(COUNTIF($F274,{"*小*","*高*","*大*"})))),"中",IF(AND(LEFT($F274,1)="高",NOT(SUM(COUNTIF($F274,{"*小*","*中*","*大*"})))),"高",IF(AND(LEFT($F274,1)="大",NOT(SUM(COUNTIF($F274,{"*小*","*中*","*高*"})))),"大","NG"))))&amp;MAX(TEXT(MID($F274,{1,2,3,4,5},{1;2;3;4;5;6;7;8;9;10;11;12;13;14;15}),"標準;;0;!0")*1),$M$25:$M$45,1,FALSE),"NG")))</f>
        <v/>
      </c>
      <c r="T274" s="237" t="str">
        <f t="shared" si="78"/>
        <v/>
      </c>
      <c r="U274" s="189">
        <f t="shared" si="79"/>
        <v>0</v>
      </c>
      <c r="V274" s="189">
        <f t="shared" si="88"/>
        <v>0</v>
      </c>
      <c r="W274" s="189">
        <f t="shared" si="80"/>
        <v>0</v>
      </c>
      <c r="X274" s="193" t="str">
        <f t="shared" si="69"/>
        <v/>
      </c>
      <c r="Y274" s="237" t="str">
        <f t="shared" si="70"/>
        <v>氏名</v>
      </c>
      <c r="Z274" s="237" t="str">
        <f t="shared" si="81"/>
        <v>・</v>
      </c>
      <c r="AA274" s="237" t="str">
        <f t="shared" si="71"/>
        <v>年齢</v>
      </c>
      <c r="AB274" s="237" t="str">
        <f t="shared" si="82"/>
        <v>・</v>
      </c>
      <c r="AC274" s="237" t="str">
        <f t="shared" si="72"/>
        <v>学年</v>
      </c>
      <c r="AD274" s="237" t="str">
        <f t="shared" si="83"/>
        <v>・</v>
      </c>
      <c r="AE274" s="237" t="str">
        <f t="shared" si="73"/>
        <v>プログラム掲載の有無</v>
      </c>
      <c r="AF274" s="237" t="str">
        <f t="shared" si="84"/>
        <v>が未記入です。</v>
      </c>
      <c r="AG274" s="237" t="str">
        <f t="shared" si="74"/>
        <v/>
      </c>
      <c r="AH274" s="237" t="str">
        <f t="shared" si="85"/>
        <v/>
      </c>
      <c r="AI274" s="237" t="str">
        <f t="shared" si="86"/>
        <v/>
      </c>
      <c r="AJ274" s="237" t="str">
        <f t="shared" si="87"/>
        <v/>
      </c>
      <c r="AK274" s="237" t="str">
        <f t="shared" si="75"/>
        <v/>
      </c>
    </row>
    <row r="275" spans="1:37" ht="9" customHeight="1" thickBot="1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</row>
    <row r="276" spans="1:37" ht="27" customHeight="1" thickBot="1">
      <c r="A276" s="183"/>
      <c r="B276" s="183" t="s">
        <v>448</v>
      </c>
      <c r="C276" s="183"/>
      <c r="D276" s="183"/>
      <c r="E276" s="390">
        <f>N274</f>
        <v>0</v>
      </c>
      <c r="F276" s="391"/>
      <c r="G276" s="183" t="s">
        <v>449</v>
      </c>
      <c r="H276" s="202"/>
      <c r="I276" s="183"/>
      <c r="J276" s="183"/>
      <c r="K276" s="183"/>
      <c r="L276" s="197"/>
      <c r="M276" s="197"/>
      <c r="N276" s="197"/>
      <c r="O276" s="197"/>
      <c r="P276" s="197"/>
      <c r="Q276" s="197"/>
      <c r="R276" s="197"/>
      <c r="S276" s="189"/>
      <c r="T276" s="189"/>
      <c r="U276" s="189"/>
      <c r="V276" s="189"/>
    </row>
    <row r="277" spans="1:37" ht="9" customHeight="1" thickBot="1">
      <c r="A277" s="183"/>
      <c r="B277" s="183"/>
      <c r="C277" s="183"/>
      <c r="D277" s="183"/>
      <c r="E277" s="183"/>
      <c r="F277" s="183"/>
      <c r="G277" s="183"/>
      <c r="H277" s="202"/>
      <c r="I277" s="183"/>
      <c r="J277" s="183"/>
      <c r="K277" s="183"/>
      <c r="L277" s="197"/>
      <c r="M277" s="197"/>
      <c r="N277" s="197"/>
      <c r="O277" s="197"/>
      <c r="P277" s="197"/>
      <c r="Q277" s="197"/>
      <c r="R277" s="197"/>
      <c r="S277" s="189"/>
      <c r="T277" s="189"/>
      <c r="U277" s="189"/>
      <c r="V277" s="189"/>
    </row>
    <row r="278" spans="1:37" ht="27" customHeight="1" thickBot="1">
      <c r="A278" s="183"/>
      <c r="B278" s="183" t="s">
        <v>456</v>
      </c>
      <c r="C278" s="183"/>
      <c r="D278" s="183"/>
      <c r="E278" s="390">
        <f>N53</f>
        <v>0</v>
      </c>
      <c r="F278" s="391"/>
      <c r="G278" s="183" t="s">
        <v>449</v>
      </c>
      <c r="H278" s="251" t="str">
        <f>IF(N273=0,"",M278)</f>
        <v/>
      </c>
      <c r="I278" s="183"/>
      <c r="J278" s="183"/>
      <c r="K278" s="183"/>
      <c r="L278" s="197"/>
      <c r="M278" s="193" t="s">
        <v>455</v>
      </c>
      <c r="N278" s="197"/>
      <c r="O278" s="197"/>
      <c r="P278" s="197"/>
      <c r="Q278" s="197"/>
      <c r="R278" s="197"/>
      <c r="S278" s="189"/>
      <c r="T278" s="189"/>
      <c r="U278" s="189"/>
      <c r="V278" s="189"/>
    </row>
    <row r="279" spans="1:37" ht="9" customHeight="1">
      <c r="A279" s="183"/>
      <c r="B279" s="183"/>
      <c r="C279" s="183"/>
      <c r="D279" s="183"/>
      <c r="E279" s="183"/>
      <c r="F279" s="183"/>
      <c r="G279" s="183"/>
      <c r="H279" s="202"/>
      <c r="I279" s="183"/>
      <c r="J279" s="183"/>
      <c r="K279" s="183"/>
      <c r="L279" s="197"/>
      <c r="M279" s="197"/>
      <c r="N279" s="197"/>
      <c r="O279" s="197"/>
      <c r="P279" s="197"/>
      <c r="Q279" s="197"/>
      <c r="R279" s="197"/>
      <c r="S279" s="189"/>
      <c r="T279" s="189"/>
      <c r="U279" s="189"/>
      <c r="V279" s="189"/>
    </row>
    <row r="280" spans="1:37" ht="36" customHeight="1">
      <c r="A280" s="183"/>
      <c r="B280" s="249" t="str">
        <f>IF(AND(SUM(N272:N273)=0,N274&gt;1),M280,IF(N272&lt;&gt;0,N280,O280))</f>
        <v>※リストに不備があります。リストを訂正してください。</v>
      </c>
      <c r="C280" s="183"/>
      <c r="D280" s="183"/>
      <c r="E280" s="183"/>
      <c r="F280" s="183"/>
      <c r="G280" s="183"/>
      <c r="H280" s="202"/>
      <c r="I280" s="183"/>
      <c r="J280" s="183"/>
      <c r="K280" s="183"/>
      <c r="L280" s="197"/>
      <c r="M280" s="193" t="s">
        <v>505</v>
      </c>
      <c r="N280" s="193" t="s">
        <v>506</v>
      </c>
      <c r="O280" s="193" t="s">
        <v>507</v>
      </c>
      <c r="P280" s="197"/>
      <c r="Q280" s="197"/>
      <c r="R280" s="197"/>
      <c r="S280" s="189"/>
      <c r="T280" s="189"/>
      <c r="U280" s="189"/>
      <c r="V280" s="189"/>
    </row>
    <row r="281" spans="1:37" ht="9" customHeight="1">
      <c r="A281" s="183"/>
      <c r="B281" s="183"/>
      <c r="C281" s="183"/>
      <c r="D281" s="183"/>
      <c r="E281" s="183"/>
      <c r="F281" s="183"/>
      <c r="G281" s="183"/>
      <c r="H281" s="202"/>
      <c r="I281" s="183"/>
      <c r="J281" s="183"/>
      <c r="K281" s="183"/>
      <c r="L281" s="197"/>
      <c r="M281" s="197"/>
      <c r="N281" s="197"/>
      <c r="O281" s="197"/>
      <c r="P281" s="197"/>
      <c r="Q281" s="197"/>
      <c r="R281" s="197"/>
      <c r="S281" s="189"/>
      <c r="T281" s="189"/>
      <c r="U281" s="189"/>
      <c r="V281" s="189"/>
    </row>
    <row r="282" spans="1:37" ht="14.25" hidden="1" customHeight="1"/>
    <row r="283" spans="1:37" ht="14.25" hidden="1" customHeight="1"/>
    <row r="284" spans="1:37" ht="14.25" hidden="1" customHeight="1"/>
    <row r="285" spans="1:37" ht="14.25" hidden="1" customHeight="1"/>
    <row r="286" spans="1:37" ht="14.25" hidden="1" customHeight="1"/>
    <row r="287" spans="1:37" ht="14.25" hidden="1" customHeight="1"/>
    <row r="288" spans="1:37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hidden="1" customHeight="1"/>
    <row r="313" ht="14.25" hidden="1" customHeight="1"/>
    <row r="314" ht="14.25" hidden="1" customHeight="1"/>
    <row r="315" ht="14.25" hidden="1" customHeight="1"/>
    <row r="316" ht="14.25" hidden="1" customHeight="1"/>
    <row r="317" ht="14.25" hidden="1" customHeight="1"/>
    <row r="318" ht="14.25" hidden="1" customHeight="1"/>
    <row r="319" ht="14.25" hidden="1" customHeight="1"/>
    <row r="320" ht="14.25" hidden="1" customHeight="1"/>
    <row r="321" ht="14.25" hidden="1" customHeight="1"/>
    <row r="322" ht="14.25" hidden="1" customHeight="1"/>
    <row r="323" ht="14.25" hidden="1" customHeight="1"/>
    <row r="324" ht="14.25" hidden="1" customHeight="1"/>
    <row r="325" ht="14.25" hidden="1" customHeight="1"/>
    <row r="326" ht="14.25" hidden="1" customHeight="1"/>
    <row r="327" ht="14.25" hidden="1" customHeight="1"/>
    <row r="328" ht="14.25" hidden="1" customHeight="1"/>
    <row r="329" ht="14.25" hidden="1" customHeight="1"/>
    <row r="330" ht="14.25" hidden="1" customHeight="1"/>
    <row r="331" ht="14.25" hidden="1" customHeight="1"/>
    <row r="332" ht="14.25" hidden="1" customHeight="1"/>
    <row r="333" ht="14.25" hidden="1" customHeight="1"/>
    <row r="334" ht="14.25" hidden="1" customHeight="1"/>
    <row r="335" ht="14.25" hidden="1" customHeight="1"/>
    <row r="336" ht="14.25" hidden="1" customHeight="1"/>
    <row r="337" ht="14.25" hidden="1" customHeight="1"/>
    <row r="338" ht="14.25" hidden="1" customHeight="1"/>
    <row r="339" ht="14.25" hidden="1" customHeight="1"/>
    <row r="340" ht="14.25" hidden="1" customHeight="1"/>
    <row r="341" ht="14.25" hidden="1" customHeight="1"/>
    <row r="342" ht="14.25" hidden="1" customHeight="1"/>
    <row r="343" ht="14.25" hidden="1" customHeight="1"/>
    <row r="344" ht="14.25" hidden="1" customHeight="1"/>
    <row r="345" ht="14.25" hidden="1" customHeight="1"/>
    <row r="346" ht="14.25" hidden="1" customHeight="1"/>
    <row r="347" ht="14.25" hidden="1" customHeight="1"/>
    <row r="348" ht="14.25" hidden="1" customHeight="1"/>
    <row r="349" ht="14.25" hidden="1" customHeight="1"/>
    <row r="350" ht="14.25" hidden="1" customHeight="1"/>
    <row r="351" ht="14.25" hidden="1" customHeight="1"/>
    <row r="352" ht="14.25" hidden="1" customHeight="1"/>
    <row r="353" ht="14.25" hidden="1" customHeight="1"/>
    <row r="354" ht="14.25" hidden="1" customHeight="1"/>
    <row r="355" ht="14.25" hidden="1" customHeight="1"/>
    <row r="356" ht="14.25" hidden="1" customHeight="1"/>
    <row r="357" ht="14.25" hidden="1" customHeight="1"/>
    <row r="358" ht="14.25" hidden="1" customHeight="1"/>
    <row r="359" ht="14.25" hidden="1" customHeight="1"/>
    <row r="360" ht="14.25" hidden="1" customHeight="1"/>
    <row r="361" ht="14.25" hidden="1" customHeight="1"/>
    <row r="362" ht="14.25" hidden="1" customHeight="1"/>
    <row r="363" ht="14.25" hidden="1" customHeight="1"/>
    <row r="364" ht="14.25" hidden="1" customHeight="1"/>
    <row r="365" ht="14.25" hidden="1" customHeight="1"/>
    <row r="366" ht="14.25" hidden="1" customHeight="1"/>
    <row r="367" ht="14.25" hidden="1" customHeight="1"/>
    <row r="368" ht="14.25" hidden="1" customHeight="1"/>
    <row r="369" ht="14.25" hidden="1" customHeight="1"/>
    <row r="370" ht="14.25" hidden="1" customHeight="1"/>
    <row r="371" ht="14.25" hidden="1" customHeight="1"/>
    <row r="372" ht="14.25" hidden="1" customHeight="1"/>
    <row r="373" ht="14.25" hidden="1" customHeight="1"/>
    <row r="374" ht="14.25" hidden="1" customHeight="1"/>
    <row r="375" ht="14.25" hidden="1" customHeight="1"/>
    <row r="376" ht="14.25" hidden="1" customHeight="1"/>
    <row r="377" ht="14.25" hidden="1" customHeight="1"/>
    <row r="378" ht="14.25" hidden="1" customHeight="1"/>
    <row r="379" ht="14.25" hidden="1" customHeight="1"/>
    <row r="380" ht="14.25" hidden="1" customHeight="1"/>
    <row r="381" ht="14.25" hidden="1" customHeight="1"/>
    <row r="382" ht="14.25" hidden="1" customHeight="1"/>
    <row r="383" ht="14.25" hidden="1" customHeight="1"/>
    <row r="384" ht="14.25" hidden="1" customHeight="1"/>
    <row r="385" ht="14.25" hidden="1" customHeight="1"/>
    <row r="386" ht="14.25" hidden="1" customHeight="1"/>
    <row r="387" ht="14.25" hidden="1" customHeight="1"/>
    <row r="388" ht="14.25" hidden="1" customHeight="1"/>
    <row r="389" ht="14.25" hidden="1" customHeight="1"/>
    <row r="390" ht="14.25" hidden="1" customHeight="1"/>
    <row r="391" ht="14.25" hidden="1" customHeight="1"/>
    <row r="392" ht="14.25" hidden="1" customHeight="1"/>
    <row r="393" ht="14.25" hidden="1" customHeight="1"/>
    <row r="394" ht="14.25" hidden="1" customHeight="1"/>
    <row r="395" ht="14.25" hidden="1" customHeight="1"/>
    <row r="396" ht="14.25" hidden="1" customHeight="1"/>
    <row r="397" ht="14.25" hidden="1" customHeight="1"/>
    <row r="398" ht="14.25" hidden="1" customHeight="1"/>
    <row r="399" ht="14.25" hidden="1" customHeight="1"/>
    <row r="400" ht="14.25" hidden="1" customHeight="1"/>
    <row r="401" ht="14.25" hidden="1" customHeight="1"/>
    <row r="402" ht="14.25" hidden="1" customHeight="1"/>
    <row r="403" ht="14.25" hidden="1" customHeight="1"/>
    <row r="404" ht="14.25" hidden="1" customHeight="1"/>
    <row r="405" ht="14.25" hidden="1" customHeight="1"/>
    <row r="406" ht="14.25" hidden="1" customHeight="1"/>
    <row r="407" ht="14.25" hidden="1" customHeight="1"/>
    <row r="408" ht="14.25" hidden="1" customHeight="1"/>
    <row r="409" ht="14.25" hidden="1" customHeight="1"/>
    <row r="410" ht="14.25" hidden="1" customHeight="1"/>
    <row r="411" ht="14.25" hidden="1" customHeight="1"/>
    <row r="412" ht="14.25" hidden="1" customHeight="1"/>
    <row r="413" ht="14.25" hidden="1" customHeight="1"/>
    <row r="414" ht="14.25" hidden="1" customHeight="1"/>
    <row r="415" ht="14.25" hidden="1" customHeight="1"/>
    <row r="416" ht="14.25" hidden="1" customHeight="1"/>
    <row r="417" ht="14.25" hidden="1" customHeight="1"/>
    <row r="418" ht="14.25" hidden="1" customHeight="1"/>
    <row r="419" ht="14.25" hidden="1" customHeight="1"/>
    <row r="420" ht="14.25" hidden="1" customHeight="1"/>
    <row r="421" ht="14.25" hidden="1" customHeight="1"/>
    <row r="422" ht="14.25" hidden="1" customHeight="1"/>
    <row r="423" ht="14.25" hidden="1" customHeight="1"/>
    <row r="424" ht="14.25" hidden="1" customHeight="1"/>
    <row r="425" ht="14.25" hidden="1" customHeight="1"/>
    <row r="426" ht="14.25" hidden="1" customHeight="1"/>
    <row r="427" ht="14.25" hidden="1" customHeight="1"/>
    <row r="428" ht="14.25" hidden="1" customHeight="1"/>
    <row r="429" ht="14.25" hidden="1" customHeight="1"/>
    <row r="430" ht="14.25" hidden="1" customHeight="1"/>
    <row r="431" ht="14.25" hidden="1" customHeight="1"/>
    <row r="432" ht="14.25" hidden="1" customHeight="1"/>
    <row r="433" ht="14.25" hidden="1" customHeight="1"/>
    <row r="434" ht="14.25" hidden="1" customHeight="1"/>
    <row r="435" ht="14.25" hidden="1" customHeight="1"/>
    <row r="436" ht="14.25" hidden="1" customHeight="1"/>
    <row r="437" ht="14.25" hidden="1" customHeight="1"/>
    <row r="438" ht="14.25" hidden="1" customHeight="1"/>
    <row r="439" ht="14.25" hidden="1" customHeight="1"/>
    <row r="440" ht="14.25" hidden="1" customHeight="1"/>
    <row r="441" ht="14.25" hidden="1" customHeight="1"/>
    <row r="442" ht="14.25" hidden="1" customHeight="1"/>
    <row r="443" ht="14.25" hidden="1" customHeight="1"/>
    <row r="444" ht="14.25" hidden="1" customHeight="1"/>
    <row r="445" ht="14.25" hidden="1" customHeight="1"/>
    <row r="446" ht="14.25" hidden="1" customHeight="1"/>
    <row r="447" ht="14.25" hidden="1" customHeight="1"/>
    <row r="448" ht="14.25" hidden="1" customHeight="1"/>
    <row r="449" ht="14.25" hidden="1" customHeight="1"/>
    <row r="450" ht="14.25" hidden="1" customHeight="1"/>
    <row r="451" ht="14.25" hidden="1" customHeight="1"/>
    <row r="452" ht="14.25" hidden="1" customHeight="1"/>
    <row r="453" ht="14.25" hidden="1" customHeight="1"/>
    <row r="454" ht="14.25" hidden="1" customHeight="1"/>
    <row r="455" ht="14.25" hidden="1" customHeight="1"/>
    <row r="456" ht="14.25" hidden="1" customHeight="1"/>
    <row r="457" ht="14.25" hidden="1" customHeight="1"/>
    <row r="458" ht="14.25" hidden="1" customHeight="1"/>
    <row r="459" ht="14.25" hidden="1" customHeight="1"/>
    <row r="460" ht="14.25" hidden="1" customHeight="1"/>
    <row r="461" ht="14.25" hidden="1" customHeight="1"/>
    <row r="462" ht="14.25" hidden="1" customHeight="1"/>
    <row r="463" ht="14.25" hidden="1" customHeight="1"/>
    <row r="464" ht="14.25" hidden="1" customHeight="1"/>
    <row r="465" ht="14.25" hidden="1" customHeight="1"/>
    <row r="466" ht="14.25" hidden="1" customHeight="1"/>
    <row r="467" ht="14.25" hidden="1" customHeight="1"/>
    <row r="468" ht="14.25" hidden="1" customHeight="1"/>
    <row r="469" ht="14.25" hidden="1" customHeight="1"/>
    <row r="470" ht="14.25" hidden="1" customHeight="1"/>
    <row r="471" ht="14.25" hidden="1" customHeight="1"/>
    <row r="472" ht="14.25" hidden="1" customHeight="1"/>
    <row r="473" ht="14.25" hidden="1" customHeight="1"/>
    <row r="474" ht="14.25" hidden="1" customHeight="1"/>
    <row r="475" ht="14.25" hidden="1" customHeight="1"/>
    <row r="476" ht="14.25" hidden="1" customHeight="1"/>
    <row r="477" ht="14.25" hidden="1" customHeight="1"/>
    <row r="478" ht="14.25" hidden="1" customHeight="1"/>
    <row r="479" ht="14.25" hidden="1" customHeight="1"/>
    <row r="480" ht="14.25" hidden="1" customHeight="1"/>
    <row r="481" ht="14.25" hidden="1" customHeight="1"/>
    <row r="482" ht="14.25" hidden="1" customHeight="1"/>
    <row r="483" ht="14.25" hidden="1" customHeight="1"/>
    <row r="484" ht="14.25" hidden="1" customHeight="1"/>
    <row r="485" ht="14.25" hidden="1" customHeight="1"/>
    <row r="486" ht="14.25" hidden="1" customHeight="1"/>
    <row r="487" ht="14.25" hidden="1" customHeight="1"/>
    <row r="488" ht="14.25" hidden="1" customHeight="1"/>
    <row r="489" ht="14.25" hidden="1" customHeight="1"/>
    <row r="490" ht="14.25" hidden="1" customHeight="1"/>
    <row r="491" ht="14.25" hidden="1" customHeight="1"/>
    <row r="492" ht="14.25" hidden="1" customHeight="1"/>
    <row r="493" ht="14.25" hidden="1" customHeight="1"/>
    <row r="494" ht="14.25" hidden="1" customHeight="1"/>
    <row r="495" ht="14.25" hidden="1" customHeight="1"/>
    <row r="496" ht="14.25" hidden="1" customHeight="1"/>
    <row r="497" ht="14.25" hidden="1" customHeight="1"/>
    <row r="498" ht="14.25" hidden="1" customHeight="1"/>
    <row r="499" ht="14.25" hidden="1" customHeight="1"/>
    <row r="500" ht="14.25" hidden="1" customHeight="1"/>
    <row r="501" ht="14.25" hidden="1" customHeight="1"/>
    <row r="502" ht="14.25" hidden="1" customHeight="1"/>
    <row r="503" ht="14.25" hidden="1" customHeight="1"/>
    <row r="504" ht="14.25" hidden="1" customHeight="1"/>
    <row r="505" ht="14.25" hidden="1" customHeight="1"/>
    <row r="506" ht="14.25" hidden="1" customHeight="1"/>
    <row r="507" ht="14.25" hidden="1" customHeight="1"/>
    <row r="508" ht="14.25" hidden="1" customHeight="1"/>
    <row r="509" ht="14.25" hidden="1" customHeight="1"/>
    <row r="510" ht="14.25" hidden="1" customHeight="1"/>
    <row r="511" ht="14.25" hidden="1" customHeight="1"/>
    <row r="512" ht="14.25" hidden="1" customHeight="1"/>
    <row r="513" ht="14.25" hidden="1" customHeight="1"/>
    <row r="514" ht="14.25" hidden="1" customHeight="1"/>
    <row r="515" ht="14.25" hidden="1" customHeight="1"/>
    <row r="516" ht="14.25" hidden="1" customHeight="1"/>
    <row r="517" ht="14.25" hidden="1" customHeight="1"/>
    <row r="518" ht="14.25" hidden="1" customHeight="1"/>
    <row r="519" ht="14.25" hidden="1" customHeight="1"/>
    <row r="520" ht="14.25" hidden="1" customHeight="1"/>
    <row r="521" ht="14.25" hidden="1" customHeight="1"/>
    <row r="522" ht="14.25" hidden="1" customHeight="1"/>
    <row r="523" ht="14.25" hidden="1" customHeight="1"/>
    <row r="524" ht="14.25" hidden="1" customHeight="1"/>
    <row r="525" ht="14.25" hidden="1" customHeight="1"/>
    <row r="526" ht="14.25" hidden="1" customHeight="1"/>
    <row r="527" ht="14.25" hidden="1" customHeight="1"/>
    <row r="528" ht="14.25" hidden="1" customHeight="1"/>
    <row r="529" ht="14.25" hidden="1" customHeight="1"/>
    <row r="530" ht="14.25" hidden="1" customHeight="1"/>
    <row r="531" ht="14.25" hidden="1" customHeight="1"/>
    <row r="532" ht="14.25" hidden="1" customHeight="1"/>
    <row r="533" ht="14.25" hidden="1" customHeight="1"/>
    <row r="534" ht="14.25" hidden="1" customHeight="1"/>
    <row r="535" ht="14.25" hidden="1" customHeight="1"/>
    <row r="536" ht="14.25" hidden="1" customHeight="1"/>
    <row r="537" ht="14.25" hidden="1" customHeight="1"/>
    <row r="538" ht="14.25" hidden="1" customHeight="1"/>
    <row r="539" ht="14.25" hidden="1" customHeight="1"/>
    <row r="540" ht="14.25" hidden="1" customHeight="1"/>
    <row r="541" ht="14.25" hidden="1" customHeight="1"/>
    <row r="542" ht="14.25" hidden="1" customHeight="1"/>
    <row r="543" ht="14.25" hidden="1" customHeight="1"/>
    <row r="544" ht="14.25" hidden="1" customHeight="1"/>
    <row r="545" ht="14.25" hidden="1" customHeight="1"/>
    <row r="546" ht="14.25" hidden="1" customHeight="1"/>
    <row r="547" ht="14.25" hidden="1" customHeight="1"/>
    <row r="548" ht="14.25" hidden="1" customHeight="1"/>
    <row r="549" ht="14.25" hidden="1" customHeight="1"/>
    <row r="550" ht="14.25" hidden="1" customHeight="1"/>
    <row r="551" ht="14.25" hidden="1" customHeight="1"/>
    <row r="552" ht="14.25" hidden="1" customHeight="1"/>
    <row r="553" ht="14.25" hidden="1" customHeight="1"/>
    <row r="554" ht="14.25" hidden="1" customHeight="1"/>
    <row r="555" ht="14.25" hidden="1" customHeight="1"/>
    <row r="556" ht="14.25" hidden="1" customHeight="1"/>
    <row r="557" ht="14.25" hidden="1" customHeight="1"/>
    <row r="558" ht="14.25" hidden="1" customHeight="1"/>
    <row r="559" ht="14.25" hidden="1" customHeight="1"/>
    <row r="560" ht="14.25" hidden="1" customHeight="1"/>
    <row r="561" ht="14.25" hidden="1" customHeight="1"/>
    <row r="562" ht="14.25" hidden="1" customHeight="1"/>
    <row r="563" ht="14.25" hidden="1" customHeight="1"/>
    <row r="564" ht="14.25" hidden="1" customHeight="1"/>
    <row r="565" ht="14.25" hidden="1" customHeight="1"/>
    <row r="566" ht="14.25" hidden="1" customHeight="1"/>
    <row r="567" ht="14.25" hidden="1" customHeight="1"/>
    <row r="568" ht="14.25" hidden="1" customHeight="1"/>
    <row r="569" ht="14.25" hidden="1" customHeight="1"/>
    <row r="570" ht="14.25" hidden="1" customHeight="1"/>
    <row r="571" ht="14.25" hidden="1" customHeight="1"/>
    <row r="572" ht="14.25" hidden="1" customHeight="1"/>
    <row r="573" ht="14.25" hidden="1" customHeight="1"/>
    <row r="574" ht="14.25" hidden="1" customHeight="1"/>
    <row r="575" ht="14.25" hidden="1" customHeight="1"/>
    <row r="576" ht="14.25" hidden="1" customHeight="1"/>
    <row r="577" ht="14.25" hidden="1" customHeight="1"/>
    <row r="578" ht="14.25" hidden="1" customHeight="1"/>
    <row r="579" ht="14.25" hidden="1" customHeight="1"/>
    <row r="580" ht="14.25" hidden="1" customHeight="1"/>
    <row r="581" ht="14.25" hidden="1" customHeight="1"/>
    <row r="582" ht="14.25" hidden="1" customHeight="1"/>
    <row r="583" ht="14.25" hidden="1" customHeight="1"/>
    <row r="584" ht="14.25" hidden="1" customHeight="1"/>
    <row r="585" ht="14.25" hidden="1" customHeight="1"/>
    <row r="586" ht="14.25" hidden="1" customHeight="1"/>
    <row r="587" ht="14.25" hidden="1" customHeight="1"/>
    <row r="588" ht="14.25" hidden="1" customHeight="1"/>
    <row r="589" ht="14.25" hidden="1" customHeight="1"/>
    <row r="590" ht="14.25" hidden="1" customHeight="1"/>
    <row r="591" ht="14.25" hidden="1" customHeight="1"/>
    <row r="592" ht="14.25" hidden="1" customHeight="1"/>
    <row r="593" ht="14.25" hidden="1" customHeight="1"/>
    <row r="594" ht="14.25" hidden="1" customHeight="1"/>
    <row r="595" ht="14.25" hidden="1" customHeight="1"/>
    <row r="596" ht="14.25" hidden="1" customHeight="1"/>
    <row r="597" ht="14.25" hidden="1" customHeight="1"/>
    <row r="598" ht="14.25" hidden="1" customHeight="1"/>
    <row r="599" ht="14.25" hidden="1" customHeight="1"/>
    <row r="600" ht="14.25" hidden="1" customHeight="1"/>
    <row r="601" ht="14.25" hidden="1" customHeight="1"/>
    <row r="602" ht="14.25" hidden="1" customHeight="1"/>
    <row r="603" ht="14.25" hidden="1" customHeight="1"/>
    <row r="604" ht="14.25" hidden="1" customHeight="1"/>
    <row r="605" ht="14.25" hidden="1" customHeight="1"/>
    <row r="606" ht="14.25" hidden="1" customHeight="1"/>
    <row r="607" ht="14.25" hidden="1" customHeight="1"/>
    <row r="608" ht="14.25" hidden="1" customHeight="1"/>
    <row r="609" ht="14.25" hidden="1" customHeight="1"/>
    <row r="610" ht="14.25" hidden="1" customHeight="1"/>
    <row r="611" ht="14.25" hidden="1" customHeight="1"/>
    <row r="612" ht="14.25" hidden="1" customHeight="1"/>
    <row r="613" ht="14.25" hidden="1" customHeight="1"/>
    <row r="614" ht="14.25" hidden="1" customHeight="1"/>
    <row r="615" ht="14.25" hidden="1" customHeight="1"/>
    <row r="616" ht="14.25" hidden="1" customHeight="1"/>
    <row r="617" ht="14.25" hidden="1" customHeight="1"/>
    <row r="618" ht="14.25" hidden="1" customHeight="1"/>
    <row r="619" ht="14.25" hidden="1" customHeight="1"/>
    <row r="620" ht="14.25" hidden="1" customHeight="1"/>
    <row r="621" ht="14.25" hidden="1" customHeight="1"/>
    <row r="622" ht="14.25" hidden="1" customHeight="1"/>
    <row r="623" ht="14.25" hidden="1" customHeight="1"/>
    <row r="624" ht="14.25" hidden="1" customHeight="1"/>
    <row r="625" ht="14.25" hidden="1" customHeight="1"/>
    <row r="626" ht="14.25" hidden="1" customHeight="1"/>
    <row r="627" ht="14.25" hidden="1" customHeight="1"/>
    <row r="628" ht="14.25" hidden="1" customHeight="1"/>
    <row r="629" ht="14.25" hidden="1" customHeight="1"/>
    <row r="630" ht="14.25" hidden="1" customHeight="1"/>
    <row r="631" ht="14.25" hidden="1" customHeight="1"/>
    <row r="632" ht="14.25" hidden="1" customHeight="1"/>
    <row r="633" ht="14.25" hidden="1" customHeight="1"/>
    <row r="634" ht="14.25" hidden="1" customHeight="1"/>
    <row r="635" ht="14.25" hidden="1" customHeight="1"/>
    <row r="636" ht="14.25" hidden="1" customHeight="1"/>
    <row r="637" ht="14.25" hidden="1" customHeight="1"/>
    <row r="638" ht="14.25" hidden="1" customHeight="1"/>
    <row r="639" ht="14.25" hidden="1" customHeight="1"/>
    <row r="640" ht="14.25" hidden="1" customHeight="1"/>
    <row r="641" ht="14.25" hidden="1" customHeight="1"/>
    <row r="642" ht="14.25" hidden="1" customHeight="1"/>
    <row r="643" ht="14.25" hidden="1" customHeight="1"/>
    <row r="644" ht="14.25" hidden="1" customHeight="1"/>
    <row r="645" ht="14.25" hidden="1" customHeight="1"/>
    <row r="646" ht="14.25" hidden="1" customHeight="1"/>
    <row r="647" ht="14.25" hidden="1" customHeight="1"/>
    <row r="648" ht="14.25" hidden="1" customHeight="1"/>
    <row r="649" ht="14.25" hidden="1" customHeight="1"/>
    <row r="650" ht="14.25" hidden="1" customHeight="1"/>
    <row r="651" ht="14.25" hidden="1" customHeight="1"/>
    <row r="652" ht="14.25" hidden="1" customHeight="1"/>
    <row r="653" ht="14.25" hidden="1" customHeight="1"/>
    <row r="654" ht="14.25" hidden="1" customHeight="1"/>
    <row r="655" ht="14.25" hidden="1" customHeight="1"/>
    <row r="656" ht="14.25" hidden="1" customHeight="1"/>
    <row r="657" ht="14.25" hidden="1" customHeight="1"/>
    <row r="658" ht="14.25" hidden="1" customHeight="1"/>
    <row r="659" ht="14.25" hidden="1" customHeight="1"/>
    <row r="660" ht="14.25" hidden="1" customHeight="1"/>
    <row r="661" ht="14.25" hidden="1" customHeight="1"/>
    <row r="662" ht="14.25" hidden="1" customHeight="1"/>
    <row r="663" ht="14.25" hidden="1" customHeight="1"/>
    <row r="664" ht="14.25" hidden="1" customHeight="1"/>
    <row r="665" ht="14.25" hidden="1" customHeight="1"/>
    <row r="666" ht="14.25" hidden="1" customHeight="1"/>
    <row r="667" ht="14.25" hidden="1" customHeight="1"/>
    <row r="668" ht="14.25" hidden="1" customHeight="1"/>
    <row r="669" ht="14.25" hidden="1" customHeight="1"/>
    <row r="670" ht="14.25" hidden="1" customHeight="1"/>
    <row r="671" ht="14.25" hidden="1" customHeight="1"/>
    <row r="672" ht="14.25" hidden="1" customHeight="1"/>
    <row r="673" ht="14.25" hidden="1" customHeight="1"/>
    <row r="674" ht="14.25" hidden="1" customHeight="1"/>
    <row r="675" ht="14.25" hidden="1" customHeight="1"/>
    <row r="676" ht="14.25" hidden="1" customHeight="1"/>
    <row r="677" ht="14.25" hidden="1" customHeight="1"/>
    <row r="678" ht="14.25" hidden="1" customHeight="1"/>
    <row r="679" ht="14.25" hidden="1" customHeight="1"/>
    <row r="680" ht="14.25" hidden="1" customHeight="1"/>
    <row r="681" ht="14.25" hidden="1" customHeight="1"/>
    <row r="682" ht="14.25" hidden="1" customHeight="1"/>
    <row r="683" ht="14.25" hidden="1" customHeight="1"/>
    <row r="684" ht="14.25" hidden="1" customHeight="1"/>
    <row r="685" ht="14.25" hidden="1" customHeight="1"/>
    <row r="686" ht="14.25" hidden="1" customHeight="1"/>
    <row r="687" ht="14.25" hidden="1" customHeight="1"/>
    <row r="688" ht="14.25" hidden="1" customHeight="1"/>
    <row r="689" ht="14.25" hidden="1" customHeight="1"/>
    <row r="690" ht="14.25" hidden="1" customHeight="1"/>
    <row r="691" ht="14.25" hidden="1" customHeight="1"/>
    <row r="692" ht="14.25" hidden="1" customHeight="1"/>
    <row r="693" ht="14.25" hidden="1" customHeight="1"/>
    <row r="694" ht="14.25" hidden="1" customHeight="1"/>
    <row r="695" ht="14.25" hidden="1" customHeight="1"/>
    <row r="696" ht="14.25" hidden="1" customHeight="1"/>
    <row r="697" ht="14.25" hidden="1" customHeight="1"/>
    <row r="698" ht="14.25" hidden="1" customHeight="1"/>
    <row r="699" ht="14.25" hidden="1" customHeight="1"/>
    <row r="700" ht="14.25" hidden="1" customHeight="1"/>
    <row r="701" ht="14.25" hidden="1" customHeight="1"/>
    <row r="702" ht="14.25" hidden="1" customHeight="1"/>
    <row r="703" ht="14.25" hidden="1" customHeight="1"/>
    <row r="704" ht="14.25" hidden="1" customHeight="1"/>
    <row r="705" ht="14.25" hidden="1" customHeight="1"/>
    <row r="706" ht="14.25" hidden="1" customHeight="1"/>
    <row r="707" ht="14.25" hidden="1" customHeight="1"/>
    <row r="708" ht="14.25" hidden="1" customHeight="1"/>
    <row r="709" ht="14.25" hidden="1" customHeight="1"/>
    <row r="710" ht="14.25" hidden="1" customHeight="1"/>
    <row r="711" ht="14.25" hidden="1" customHeight="1"/>
    <row r="712" ht="14.25" hidden="1" customHeight="1"/>
    <row r="713" ht="14.25" hidden="1" customHeight="1"/>
    <row r="714" ht="14.25" hidden="1" customHeight="1"/>
    <row r="715" ht="14.25" hidden="1" customHeight="1"/>
    <row r="716" ht="14.25" hidden="1" customHeight="1"/>
    <row r="717" ht="14.25" hidden="1" customHeight="1"/>
    <row r="718" ht="14.25" hidden="1" customHeight="1"/>
    <row r="719" ht="14.25" hidden="1" customHeight="1"/>
    <row r="720" ht="14.25" hidden="1" customHeight="1"/>
    <row r="721" ht="14.25" hidden="1" customHeight="1"/>
    <row r="722" ht="14.25" hidden="1" customHeight="1"/>
    <row r="723" ht="14.25" hidden="1" customHeight="1"/>
    <row r="724" ht="14.25" hidden="1" customHeight="1"/>
    <row r="725" ht="14.25" hidden="1" customHeight="1"/>
    <row r="726" ht="14.25" hidden="1" customHeight="1"/>
    <row r="727" ht="14.25" hidden="1" customHeight="1"/>
    <row r="728" ht="14.25" hidden="1" customHeight="1"/>
    <row r="729" ht="14.25" hidden="1" customHeight="1"/>
    <row r="730" ht="14.25" hidden="1" customHeight="1"/>
    <row r="731" ht="14.25" hidden="1" customHeight="1"/>
    <row r="732" ht="14.25" hidden="1" customHeight="1"/>
    <row r="733" ht="14.25" hidden="1" customHeight="1"/>
    <row r="734" ht="14.25" hidden="1" customHeight="1"/>
    <row r="735" ht="14.25" hidden="1" customHeight="1"/>
    <row r="736" ht="14.25" hidden="1" customHeight="1"/>
    <row r="737" ht="14.25" hidden="1" customHeight="1"/>
    <row r="738" ht="14.25" hidden="1" customHeight="1"/>
    <row r="739" ht="14.25" hidden="1" customHeight="1"/>
    <row r="740" ht="14.25" hidden="1" customHeight="1"/>
    <row r="741" ht="14.25" hidden="1" customHeight="1"/>
    <row r="742" ht="14.25" hidden="1" customHeight="1"/>
    <row r="743" ht="14.25" hidden="1" customHeight="1"/>
    <row r="744" ht="14.25" hidden="1" customHeight="1"/>
    <row r="745" ht="14.25" hidden="1" customHeight="1"/>
    <row r="746" ht="14.25" hidden="1" customHeight="1"/>
    <row r="747" ht="14.25" hidden="1" customHeight="1"/>
    <row r="748" ht="14.25" hidden="1" customHeight="1"/>
    <row r="749" ht="14.25" hidden="1" customHeight="1"/>
    <row r="750" ht="14.25" hidden="1" customHeight="1"/>
    <row r="751" ht="14.25" hidden="1" customHeight="1"/>
    <row r="752" ht="14.25" hidden="1" customHeight="1"/>
    <row r="753" ht="14.25" hidden="1" customHeight="1"/>
    <row r="754" ht="14.25" hidden="1" customHeight="1"/>
    <row r="755" ht="14.25" hidden="1" customHeight="1"/>
    <row r="756" ht="14.25" hidden="1" customHeight="1"/>
    <row r="757" ht="14.25" hidden="1" customHeight="1"/>
    <row r="758" ht="14.25" hidden="1" customHeight="1"/>
    <row r="759" ht="14.25" hidden="1" customHeight="1"/>
    <row r="760" ht="14.25" hidden="1" customHeight="1"/>
    <row r="761" ht="14.25" hidden="1" customHeight="1"/>
    <row r="762" ht="14.25" hidden="1" customHeight="1"/>
    <row r="763" ht="14.25" hidden="1" customHeight="1"/>
    <row r="764" ht="14.25" hidden="1" customHeight="1"/>
    <row r="765" ht="14.25" hidden="1" customHeight="1"/>
    <row r="766" ht="14.25" hidden="1" customHeight="1"/>
    <row r="767" ht="14.25" hidden="1" customHeight="1"/>
    <row r="768" ht="14.25" hidden="1" customHeight="1"/>
    <row r="769" ht="14.25" hidden="1" customHeight="1"/>
    <row r="770" ht="14.25" hidden="1" customHeight="1"/>
    <row r="771" ht="14.25" hidden="1" customHeight="1"/>
    <row r="772" ht="14.25" hidden="1" customHeight="1"/>
    <row r="773" ht="14.25" hidden="1" customHeight="1"/>
    <row r="774" ht="14.25" hidden="1" customHeight="1"/>
    <row r="775" ht="14.25" hidden="1" customHeight="1"/>
    <row r="776" ht="14.25" hidden="1" customHeight="1"/>
    <row r="777" ht="14.25" hidden="1" customHeight="1"/>
    <row r="778" ht="14.25" hidden="1" customHeight="1"/>
    <row r="779" ht="14.25" hidden="1" customHeight="1"/>
    <row r="780" ht="14.25" hidden="1" customHeight="1"/>
    <row r="781" ht="14.25" hidden="1" customHeight="1"/>
    <row r="782" ht="14.25" hidden="1" customHeight="1"/>
    <row r="783" ht="14.25" hidden="1" customHeight="1"/>
    <row r="784" ht="14.25" hidden="1" customHeight="1"/>
    <row r="785" ht="14.25" hidden="1" customHeight="1"/>
    <row r="786" ht="14.25" hidden="1" customHeight="1"/>
    <row r="787" ht="14.25" hidden="1" customHeight="1"/>
    <row r="788" ht="14.25" hidden="1" customHeight="1"/>
    <row r="789" ht="14.25" hidden="1" customHeight="1"/>
    <row r="790" ht="14.25" hidden="1" customHeight="1"/>
    <row r="791" ht="14.25" hidden="1" customHeight="1"/>
    <row r="792" ht="14.25" hidden="1" customHeight="1"/>
    <row r="793" ht="14.25" hidden="1" customHeight="1"/>
    <row r="794" ht="14.25" hidden="1" customHeight="1"/>
    <row r="795" ht="14.25" hidden="1" customHeight="1"/>
    <row r="796" ht="14.25" hidden="1" customHeight="1"/>
    <row r="797" ht="14.25" hidden="1" customHeight="1"/>
    <row r="798" ht="14.25" hidden="1" customHeight="1"/>
    <row r="799" ht="14.25" hidden="1" customHeight="1"/>
    <row r="800" ht="14.25" hidden="1" customHeight="1"/>
    <row r="801" ht="14.25" hidden="1" customHeight="1"/>
    <row r="802" ht="14.25" hidden="1" customHeight="1"/>
    <row r="803" ht="14.25" hidden="1" customHeight="1"/>
    <row r="804" ht="14.25" hidden="1" customHeight="1"/>
    <row r="805" ht="14.25" hidden="1" customHeight="1"/>
    <row r="806" ht="14.25" hidden="1" customHeight="1"/>
    <row r="807" ht="14.25" hidden="1" customHeight="1"/>
    <row r="808" ht="14.25" hidden="1" customHeight="1"/>
    <row r="809" ht="14.25" hidden="1" customHeight="1"/>
    <row r="810" ht="14.25" hidden="1" customHeight="1"/>
    <row r="811" ht="14.25" hidden="1" customHeight="1"/>
    <row r="812" ht="14.25" hidden="1" customHeight="1"/>
    <row r="813" ht="14.25" hidden="1" customHeight="1"/>
    <row r="814" ht="14.25" hidden="1" customHeight="1"/>
    <row r="815" ht="14.25" hidden="1" customHeight="1"/>
    <row r="816" ht="14.25" hidden="1" customHeight="1"/>
    <row r="817" ht="14.25" hidden="1" customHeight="1"/>
    <row r="818" ht="14.25" hidden="1" customHeight="1"/>
    <row r="819" ht="14.25" hidden="1" customHeight="1"/>
    <row r="820" ht="14.25" hidden="1" customHeight="1"/>
    <row r="821" ht="14.25" hidden="1" customHeight="1"/>
    <row r="822" ht="14.25" hidden="1" customHeight="1"/>
    <row r="823" ht="14.25" hidden="1" customHeight="1"/>
    <row r="824" ht="14.25" hidden="1" customHeight="1"/>
    <row r="825" ht="14.25" hidden="1" customHeight="1"/>
    <row r="826" ht="14.25" hidden="1" customHeight="1"/>
    <row r="827" ht="14.25" hidden="1" customHeight="1"/>
    <row r="828" ht="14.25" hidden="1" customHeight="1"/>
    <row r="829" ht="14.25" hidden="1" customHeight="1"/>
    <row r="830" ht="14.25" hidden="1" customHeight="1"/>
    <row r="831" ht="14.25" hidden="1" customHeight="1"/>
    <row r="832" ht="14.25" hidden="1" customHeight="1"/>
    <row r="833" ht="14.25" hidden="1" customHeight="1"/>
    <row r="834" ht="14.25" hidden="1" customHeight="1"/>
    <row r="835" ht="14.25" hidden="1" customHeight="1"/>
    <row r="836" ht="14.25" hidden="1" customHeight="1"/>
    <row r="837" ht="14.25" hidden="1" customHeight="1"/>
    <row r="838" ht="14.25" hidden="1" customHeight="1"/>
    <row r="839" ht="14.25" hidden="1" customHeight="1"/>
    <row r="840" ht="14.25" hidden="1" customHeight="1"/>
    <row r="841" ht="14.25" hidden="1" customHeight="1"/>
    <row r="842" ht="14.25" hidden="1" customHeight="1"/>
    <row r="843" ht="14.25" hidden="1" customHeight="1"/>
    <row r="844" ht="14.25" hidden="1" customHeight="1"/>
    <row r="845" ht="14.25" hidden="1" customHeight="1"/>
    <row r="846" ht="14.25" hidden="1" customHeight="1"/>
    <row r="847" ht="14.25" hidden="1" customHeight="1"/>
    <row r="848" ht="14.25" hidden="1" customHeight="1"/>
    <row r="849" ht="14.25" hidden="1" customHeight="1"/>
    <row r="850" ht="14.25" hidden="1" customHeight="1"/>
    <row r="851" ht="14.25" hidden="1" customHeight="1"/>
    <row r="852" ht="14.25" hidden="1" customHeight="1"/>
    <row r="853" ht="14.25" hidden="1" customHeight="1"/>
    <row r="854" ht="14.25" hidden="1" customHeight="1"/>
    <row r="855" ht="14.25" hidden="1" customHeight="1"/>
    <row r="856" ht="14.25" hidden="1" customHeight="1"/>
    <row r="857" ht="14.25" hidden="1" customHeight="1"/>
    <row r="858" ht="14.25" hidden="1" customHeight="1"/>
    <row r="859" ht="14.25" hidden="1" customHeight="1"/>
    <row r="860" ht="14.25" hidden="1" customHeight="1"/>
    <row r="861" ht="14.25" hidden="1" customHeight="1"/>
    <row r="862" ht="14.25" hidden="1" customHeight="1"/>
    <row r="863" ht="14.25" hidden="1" customHeight="1"/>
    <row r="864" ht="14.25" hidden="1" customHeight="1"/>
    <row r="865" ht="14.25" hidden="1" customHeight="1"/>
    <row r="866" ht="14.25" hidden="1" customHeight="1"/>
    <row r="867" ht="14.25" hidden="1" customHeight="1"/>
    <row r="868" ht="14.25" hidden="1" customHeight="1"/>
    <row r="869" ht="14.25" hidden="1" customHeight="1"/>
    <row r="870" ht="14.25" hidden="1" customHeight="1"/>
    <row r="871" ht="14.25" hidden="1" customHeight="1"/>
    <row r="872" ht="14.25" hidden="1" customHeight="1"/>
    <row r="873" ht="14.25" hidden="1" customHeight="1"/>
    <row r="874" ht="14.25" hidden="1" customHeight="1"/>
    <row r="875" ht="14.25" hidden="1" customHeight="1"/>
    <row r="876" ht="14.25" hidden="1" customHeight="1"/>
    <row r="877" ht="14.25" hidden="1" customHeight="1"/>
    <row r="878" ht="14.25" hidden="1" customHeight="1"/>
    <row r="879" ht="14.25" hidden="1" customHeight="1"/>
    <row r="880" ht="14.25" hidden="1" customHeight="1"/>
    <row r="881" ht="14.25" hidden="1" customHeight="1"/>
    <row r="882" ht="14.25" hidden="1" customHeight="1"/>
    <row r="883" ht="14.25" hidden="1" customHeight="1"/>
    <row r="884" ht="14.25" hidden="1" customHeight="1"/>
    <row r="885" ht="14.25" hidden="1" customHeight="1"/>
    <row r="886" ht="14.25" hidden="1" customHeight="1"/>
    <row r="887" ht="14.25" hidden="1" customHeight="1"/>
    <row r="888" ht="14.25" hidden="1" customHeight="1"/>
    <row r="889" ht="14.25" hidden="1" customHeight="1"/>
    <row r="890" ht="14.25" hidden="1" customHeight="1"/>
    <row r="891" ht="14.25" hidden="1" customHeight="1"/>
    <row r="892" ht="14.25" hidden="1" customHeight="1"/>
    <row r="893" ht="14.25" hidden="1" customHeight="1"/>
    <row r="894" ht="14.25" hidden="1" customHeight="1"/>
    <row r="895" ht="14.25" hidden="1" customHeight="1"/>
    <row r="896" ht="14.25" hidden="1" customHeight="1"/>
    <row r="897" ht="14.25" hidden="1" customHeight="1"/>
    <row r="898" ht="14.25" hidden="1" customHeight="1"/>
    <row r="899" ht="14.25" hidden="1" customHeight="1"/>
    <row r="900" ht="14.25" hidden="1" customHeight="1"/>
    <row r="901" ht="14.25" hidden="1" customHeight="1"/>
    <row r="902" ht="14.25" hidden="1" customHeight="1"/>
    <row r="903" ht="14.25" hidden="1" customHeight="1"/>
    <row r="904" ht="14.25" hidden="1" customHeight="1"/>
    <row r="905" ht="14.25" hidden="1" customHeight="1"/>
    <row r="906" ht="14.25" hidden="1" customHeight="1"/>
    <row r="907" ht="14.25" hidden="1" customHeight="1"/>
    <row r="908" ht="14.25" hidden="1" customHeight="1"/>
    <row r="909" ht="14.25" hidden="1" customHeight="1"/>
    <row r="910" ht="14.25" hidden="1" customHeight="1"/>
  </sheetData>
  <sheetProtection password="C6B7" sheet="1" objects="1" scenarios="1" selectLockedCells="1"/>
  <mergeCells count="2">
    <mergeCell ref="E278:F278"/>
    <mergeCell ref="E276:F276"/>
  </mergeCells>
  <phoneticPr fontId="1"/>
  <conditionalFormatting sqref="G3 G25:G274">
    <cfRule type="containsText" dxfId="155" priority="36" stopIfTrue="1" operator="containsText" text="※リストから選択して下さい">
      <formula>NOT(ISERROR(SEARCH("※リストから選択して下さい",G3)))</formula>
    </cfRule>
  </conditionalFormatting>
  <conditionalFormatting sqref="E25:E274">
    <cfRule type="expression" dxfId="154" priority="31">
      <formula>$R25=2</formula>
    </cfRule>
  </conditionalFormatting>
  <conditionalFormatting sqref="F25:F274">
    <cfRule type="expression" dxfId="153" priority="1">
      <formula>AND($N$273=1,$F25=$M$25)</formula>
    </cfRule>
    <cfRule type="expression" dxfId="152" priority="30">
      <formula>COUNTIF($S25,"*NG*")</formula>
    </cfRule>
  </conditionalFormatting>
  <conditionalFormatting sqref="G3 C4 D5:D8">
    <cfRule type="expression" dxfId="151" priority="29">
      <formula>$N$1=0</formula>
    </cfRule>
  </conditionalFormatting>
  <conditionalFormatting sqref="A277:XFD277 C280">
    <cfRule type="containsText" dxfId="150" priority="28" stopIfTrue="1" operator="containsText" text="※リストから選択して下さい">
      <formula>NOT(ISERROR(SEARCH("※リストから選択して下さい",A277)))</formula>
    </cfRule>
  </conditionalFormatting>
  <conditionalFormatting sqref="A281:XFD281 A280">
    <cfRule type="containsText" dxfId="149" priority="27" stopIfTrue="1" operator="containsText" text="※リストから選択して下さい">
      <formula>NOT(ISERROR(SEARCH("※リストから選択して下さい",A280)))</formula>
    </cfRule>
  </conditionalFormatting>
  <conditionalFormatting sqref="D25:F274">
    <cfRule type="expression" dxfId="148" priority="33">
      <formula>AND($U25=1,Q25="")</formula>
    </cfRule>
  </conditionalFormatting>
  <conditionalFormatting sqref="G3">
    <cfRule type="expression" dxfId="147" priority="34">
      <formula>AND($N$1=1,$N$4=0)</formula>
    </cfRule>
  </conditionalFormatting>
  <conditionalFormatting sqref="G25:G274">
    <cfRule type="expression" dxfId="146" priority="32">
      <formula>OR($G$3=$M$3,$G$3=$N$3,$N$1=0)</formula>
    </cfRule>
    <cfRule type="expression" dxfId="145" priority="35">
      <formula>T25=0</formula>
    </cfRule>
  </conditionalFormatting>
  <conditionalFormatting sqref="A279:XFD279">
    <cfRule type="containsText" dxfId="144" priority="2" stopIfTrue="1" operator="containsText" text="※リストから選択して下さい">
      <formula>NOT(ISERROR(SEARCH("※リストから選択して下さい",A279)))</formula>
    </cfRule>
  </conditionalFormatting>
  <dataValidations count="5">
    <dataValidation type="whole" imeMode="halfAlpha" operator="greaterThanOrEqual" allowBlank="1" showInputMessage="1" showErrorMessage="1" errorTitle="年齢の入力" error="年齢は、半角英数字の整数で_x000a_入力してください。" sqref="E25:E274">
      <formula1>0</formula1>
    </dataValidation>
    <dataValidation type="custom" allowBlank="1" showInputMessage="1" showErrorMessage="1" errorTitle="名字と名前の間のみ全角のスペース" error="名字と名前の間のみ全角のスペースをいれてください。_x000a__x000a_※半角のスペース　×_x000a_※氏名の前後のスペース　×" sqref="D26:D274">
      <formula1>LEN(D26)-LEN(SUBSTITUTE(D26,"　",""))=1</formula1>
    </dataValidation>
    <dataValidation type="list" allowBlank="1" showInputMessage="1" showErrorMessage="1" errorTitle="プログラムへの掲載の有無" error="リストから選択してください。" sqref="G25:G274">
      <formula1>$M$22:$O$22</formula1>
    </dataValidation>
    <dataValidation type="list" allowBlank="1" showInputMessage="1" showErrorMessage="1" sqref="G3">
      <formula1>$M$3:$P$3</formula1>
    </dataValidation>
    <dataValidation type="list" allowBlank="1" showInputMessage="1" showErrorMessage="1" errorTitle="学年の入力" error="リストより選択してください。_x000a__x000a_学校に通われていない等、該当する学年がない場合、『なし』を入力してください。" sqref="F25:F274">
      <formula1>$M$25:$M$45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CC"/>
    <outlinePr showOutlineSymbols="0"/>
    <pageSetUpPr autoPageBreaks="0"/>
  </sheetPr>
  <dimension ref="A1:P437"/>
  <sheetViews>
    <sheetView showGridLines="0" tabSelected="1" zoomScale="80" zoomScaleNormal="80" workbookViewId="0">
      <selection activeCell="L1" sqref="L1"/>
    </sheetView>
  </sheetViews>
  <sheetFormatPr defaultColWidth="0" defaultRowHeight="15.75" zeroHeight="1"/>
  <cols>
    <col min="1" max="1" width="19.125" style="20" customWidth="1"/>
    <col min="2" max="2" width="14.625" style="20" customWidth="1"/>
    <col min="3" max="3" width="13.125" style="20" customWidth="1"/>
    <col min="4" max="4" width="18.125" style="20" customWidth="1"/>
    <col min="5" max="5" width="5.625" style="20" customWidth="1"/>
    <col min="6" max="6" width="74.625" style="20" customWidth="1"/>
    <col min="7" max="7" width="9" style="20" hidden="1" customWidth="1"/>
    <col min="8" max="10" width="4.625" style="20" hidden="1" customWidth="1"/>
    <col min="11" max="16384" width="9" style="20" hidden="1"/>
  </cols>
  <sheetData>
    <row r="1" spans="1:14" ht="35.25" customHeight="1" thickBot="1">
      <c r="A1" s="417" t="s">
        <v>163</v>
      </c>
      <c r="B1" s="418"/>
      <c r="C1" s="418"/>
      <c r="D1" s="54" t="s">
        <v>153</v>
      </c>
      <c r="E1" s="54"/>
      <c r="F1" s="55"/>
      <c r="G1" s="56"/>
      <c r="H1" s="57" t="s">
        <v>25</v>
      </c>
      <c r="I1" s="56"/>
      <c r="J1" s="57" t="s">
        <v>95</v>
      </c>
      <c r="K1" s="56"/>
      <c r="L1" s="56"/>
    </row>
    <row r="2" spans="1:14" ht="21.75" customHeight="1">
      <c r="A2" s="58" t="s">
        <v>31</v>
      </c>
      <c r="B2" s="378" t="s">
        <v>182</v>
      </c>
      <c r="C2" s="59"/>
      <c r="D2" s="437"/>
      <c r="E2" s="438"/>
      <c r="F2" s="439"/>
      <c r="G2" s="56"/>
      <c r="H2" s="60"/>
      <c r="I2" s="56"/>
      <c r="J2" s="306">
        <f>IF(D2="",1,0)</f>
        <v>1</v>
      </c>
      <c r="K2" s="56"/>
      <c r="L2" s="56"/>
    </row>
    <row r="3" spans="1:14" ht="21.75" customHeight="1" thickBot="1">
      <c r="A3" s="61"/>
      <c r="B3" s="419" t="s">
        <v>32</v>
      </c>
      <c r="C3" s="420"/>
      <c r="D3" s="440"/>
      <c r="E3" s="441"/>
      <c r="F3" s="442"/>
      <c r="G3" s="56"/>
      <c r="H3" s="56"/>
      <c r="I3" s="56"/>
      <c r="J3" s="306">
        <f>IF(D3="",1,0)</f>
        <v>1</v>
      </c>
      <c r="K3" s="56"/>
      <c r="L3" s="56"/>
    </row>
    <row r="4" spans="1:14" ht="18" customHeight="1">
      <c r="A4" s="61"/>
      <c r="B4" s="62" t="s">
        <v>33</v>
      </c>
      <c r="C4" s="339" t="s">
        <v>34</v>
      </c>
      <c r="D4" s="425"/>
      <c r="E4" s="426"/>
      <c r="F4" s="63"/>
      <c r="G4" s="56"/>
      <c r="H4" s="56"/>
      <c r="I4" s="56"/>
      <c r="J4" s="306">
        <f t="shared" ref="J4:J5" si="0">IF(D4="",1,0)</f>
        <v>1</v>
      </c>
      <c r="K4" s="56"/>
      <c r="L4" s="56"/>
    </row>
    <row r="5" spans="1:14" ht="18" customHeight="1">
      <c r="A5" s="64"/>
      <c r="B5" s="65"/>
      <c r="C5" s="66" t="s">
        <v>35</v>
      </c>
      <c r="D5" s="427"/>
      <c r="E5" s="428"/>
      <c r="F5" s="343"/>
      <c r="G5" s="56"/>
      <c r="H5" s="56"/>
      <c r="I5" s="56"/>
      <c r="J5" s="306">
        <f t="shared" si="0"/>
        <v>1</v>
      </c>
      <c r="K5" s="56"/>
      <c r="L5" s="56"/>
    </row>
    <row r="6" spans="1:14" ht="18" customHeight="1">
      <c r="A6" s="67" t="s">
        <v>36</v>
      </c>
      <c r="B6" s="312" t="s">
        <v>508</v>
      </c>
      <c r="C6" s="68"/>
      <c r="D6" s="404" t="s">
        <v>25</v>
      </c>
      <c r="E6" s="405"/>
      <c r="F6" s="343"/>
      <c r="G6" s="56"/>
      <c r="H6" s="56"/>
      <c r="I6" s="56"/>
      <c r="J6" s="306">
        <f>IF(OR(D6=$H$1,D6=""),1,0)</f>
        <v>1</v>
      </c>
      <c r="K6" s="56"/>
      <c r="L6" s="57"/>
      <c r="M6" s="252"/>
      <c r="N6" s="252"/>
    </row>
    <row r="7" spans="1:14" ht="18" customHeight="1">
      <c r="A7" s="61"/>
      <c r="B7" s="421" t="s">
        <v>37</v>
      </c>
      <c r="C7" s="422"/>
      <c r="D7" s="69">
        <f>'1．構成メンバー名簿'!E276</f>
        <v>0</v>
      </c>
      <c r="E7" s="70" t="s">
        <v>486</v>
      </c>
      <c r="F7" s="71" t="str">
        <f>IF(D7=0,"構成メンバー数は、名簿に名前を入力すると人数が反映されます。","")</f>
        <v>構成メンバー数は、名簿に名前を入力すると人数が反映されます。</v>
      </c>
      <c r="G7" s="56"/>
      <c r="H7" s="56"/>
      <c r="I7" s="56"/>
      <c r="J7" s="56"/>
      <c r="K7" s="56"/>
      <c r="L7" s="56"/>
    </row>
    <row r="8" spans="1:14" ht="18" customHeight="1">
      <c r="A8" s="61"/>
      <c r="B8" s="256" t="s">
        <v>461</v>
      </c>
      <c r="C8" s="73" t="str">
        <f>"（ "&amp;H8&amp;"名以内 ）"</f>
        <v>（ 10名以内 ）</v>
      </c>
      <c r="D8" s="254">
        <f>'1．構成メンバー名簿'!E278</f>
        <v>0</v>
      </c>
      <c r="E8" s="255" t="s">
        <v>486</v>
      </c>
      <c r="F8" s="74" t="str">
        <f>IF(D8&gt;H8,"人数超過です。","")</f>
        <v/>
      </c>
      <c r="G8" s="56"/>
      <c r="H8" s="60">
        <f>'1．構成メンバー名簿'!N71</f>
        <v>10</v>
      </c>
      <c r="I8" s="56"/>
      <c r="J8" s="56"/>
      <c r="K8" s="56"/>
      <c r="L8" s="56"/>
    </row>
    <row r="9" spans="1:14" ht="18" customHeight="1">
      <c r="A9" s="61"/>
      <c r="B9" s="257" t="s">
        <v>462</v>
      </c>
      <c r="C9" s="339" t="s">
        <v>39</v>
      </c>
      <c r="D9" s="414"/>
      <c r="E9" s="416"/>
      <c r="F9" s="379" t="s">
        <v>564</v>
      </c>
      <c r="G9" s="56"/>
      <c r="H9" s="56"/>
      <c r="I9" s="56"/>
      <c r="J9" s="56"/>
      <c r="K9" s="56"/>
      <c r="L9" s="56"/>
    </row>
    <row r="10" spans="1:14" ht="18" customHeight="1">
      <c r="A10" s="61"/>
      <c r="B10" s="258" t="s">
        <v>560</v>
      </c>
      <c r="C10" s="339" t="s">
        <v>463</v>
      </c>
      <c r="D10" s="414"/>
      <c r="E10" s="416"/>
      <c r="F10" s="380" t="s">
        <v>565</v>
      </c>
      <c r="G10" s="56"/>
      <c r="H10" s="56"/>
      <c r="I10" s="56"/>
      <c r="J10" s="56"/>
      <c r="K10" s="56"/>
      <c r="L10" s="56"/>
    </row>
    <row r="11" spans="1:14" ht="18" customHeight="1">
      <c r="A11" s="61"/>
      <c r="B11" s="258"/>
      <c r="C11" s="339" t="s">
        <v>464</v>
      </c>
      <c r="D11" s="414"/>
      <c r="E11" s="416"/>
      <c r="F11" s="380" t="s">
        <v>566</v>
      </c>
      <c r="G11" s="56"/>
      <c r="H11" s="56"/>
      <c r="I11" s="56"/>
      <c r="J11" s="56"/>
      <c r="K11" s="56"/>
      <c r="L11" s="56"/>
    </row>
    <row r="12" spans="1:14" ht="18" customHeight="1">
      <c r="A12" s="61"/>
      <c r="B12" s="258"/>
      <c r="C12" s="377" t="s">
        <v>561</v>
      </c>
      <c r="D12" s="402"/>
      <c r="E12" s="403"/>
      <c r="F12" s="380" t="s">
        <v>567</v>
      </c>
      <c r="G12" s="56"/>
      <c r="H12" s="56"/>
      <c r="I12" s="56"/>
      <c r="J12" s="56"/>
      <c r="K12" s="56"/>
      <c r="L12" s="56"/>
    </row>
    <row r="13" spans="1:14" ht="18" customHeight="1">
      <c r="A13" s="61"/>
      <c r="B13" s="258"/>
      <c r="C13" s="377" t="s">
        <v>562</v>
      </c>
      <c r="D13" s="402"/>
      <c r="E13" s="403"/>
      <c r="F13" s="380" t="s">
        <v>568</v>
      </c>
      <c r="G13" s="56"/>
      <c r="H13" s="56"/>
      <c r="I13" s="56"/>
      <c r="J13" s="56"/>
      <c r="K13" s="56"/>
      <c r="L13" s="56"/>
    </row>
    <row r="14" spans="1:14" ht="18" customHeight="1">
      <c r="A14" s="61"/>
      <c r="B14" s="75" t="s">
        <v>38</v>
      </c>
      <c r="C14" s="339" t="s">
        <v>39</v>
      </c>
      <c r="D14" s="414"/>
      <c r="E14" s="415"/>
      <c r="F14" s="443" t="str">
        <f>IF(OR(D14="",D15=""),"記録撮影者がまだ決まっていない場合には『未定』と記入してください。","")</f>
        <v>記録撮影者がまだ決まっていない場合には『未定』と記入してください。</v>
      </c>
      <c r="G14" s="56"/>
      <c r="H14" s="56"/>
      <c r="I14" s="56"/>
      <c r="J14" s="56"/>
      <c r="K14" s="56"/>
      <c r="L14" s="56"/>
    </row>
    <row r="15" spans="1:14" ht="18" customHeight="1">
      <c r="A15" s="61"/>
      <c r="B15" s="76" t="s">
        <v>40</v>
      </c>
      <c r="C15" s="339" t="s">
        <v>41</v>
      </c>
      <c r="D15" s="414"/>
      <c r="E15" s="415"/>
      <c r="F15" s="443"/>
      <c r="G15" s="56"/>
      <c r="H15" s="56"/>
      <c r="I15" s="56"/>
      <c r="J15" s="56"/>
      <c r="K15" s="56"/>
      <c r="L15" s="56"/>
    </row>
    <row r="16" spans="1:14" ht="18" customHeight="1">
      <c r="A16" s="64"/>
      <c r="B16" s="99" t="s">
        <v>42</v>
      </c>
      <c r="C16" s="78"/>
      <c r="D16" s="435" t="s">
        <v>25</v>
      </c>
      <c r="E16" s="436"/>
      <c r="F16" s="71"/>
      <c r="G16" s="56"/>
      <c r="H16" s="56"/>
      <c r="I16" s="56"/>
      <c r="J16" s="306">
        <f>IF(OR(D16=$H$1,D16=""),1,0)</f>
        <v>1</v>
      </c>
      <c r="K16" s="56"/>
      <c r="L16" s="56"/>
    </row>
    <row r="17" spans="1:12" ht="18" customHeight="1">
      <c r="A17" s="61" t="s">
        <v>43</v>
      </c>
      <c r="B17" s="264" t="s">
        <v>44</v>
      </c>
      <c r="C17" s="265"/>
      <c r="D17" s="408"/>
      <c r="E17" s="409"/>
      <c r="F17" s="81"/>
      <c r="G17" s="56"/>
      <c r="H17" s="56"/>
      <c r="I17" s="56"/>
      <c r="J17" s="306">
        <f>IF(D17="",1,0)</f>
        <v>1</v>
      </c>
      <c r="K17" s="56"/>
      <c r="L17" s="56"/>
    </row>
    <row r="18" spans="1:12" ht="18" customHeight="1">
      <c r="A18" s="433" t="s">
        <v>483</v>
      </c>
      <c r="B18" s="72" t="s">
        <v>45</v>
      </c>
      <c r="C18" s="77"/>
      <c r="D18" s="414"/>
      <c r="E18" s="415"/>
      <c r="F18" s="82"/>
      <c r="G18" s="56"/>
      <c r="H18" s="56"/>
      <c r="I18" s="56"/>
      <c r="J18" s="306">
        <f t="shared" ref="J18:J21" si="1">IF(D18="",1,0)</f>
        <v>1</v>
      </c>
      <c r="K18" s="56"/>
      <c r="L18" s="56"/>
    </row>
    <row r="19" spans="1:12" ht="18" customHeight="1" thickBot="1">
      <c r="A19" s="434"/>
      <c r="B19" s="72" t="s">
        <v>46</v>
      </c>
      <c r="C19" s="77"/>
      <c r="D19" s="429"/>
      <c r="E19" s="430"/>
      <c r="F19" s="83" t="s">
        <v>96</v>
      </c>
      <c r="G19" s="56"/>
      <c r="H19" s="56"/>
      <c r="I19" s="56"/>
      <c r="J19" s="306">
        <f t="shared" si="1"/>
        <v>1</v>
      </c>
      <c r="K19" s="56"/>
      <c r="L19" s="56"/>
    </row>
    <row r="20" spans="1:12" ht="18" customHeight="1">
      <c r="A20" s="434"/>
      <c r="B20" s="72" t="s">
        <v>47</v>
      </c>
      <c r="C20" s="77"/>
      <c r="D20" s="414"/>
      <c r="E20" s="415"/>
      <c r="F20" s="431"/>
      <c r="G20" s="56"/>
      <c r="H20" s="56"/>
      <c r="I20" s="56"/>
      <c r="J20" s="306">
        <f t="shared" si="1"/>
        <v>1</v>
      </c>
      <c r="K20" s="56"/>
      <c r="L20" s="56"/>
    </row>
    <row r="21" spans="1:12" ht="18" customHeight="1" thickBot="1">
      <c r="A21" s="434"/>
      <c r="B21" s="72" t="s">
        <v>48</v>
      </c>
      <c r="C21" s="77"/>
      <c r="D21" s="414"/>
      <c r="E21" s="415"/>
      <c r="F21" s="432"/>
      <c r="G21" s="56"/>
      <c r="H21" s="56"/>
      <c r="I21" s="56"/>
      <c r="J21" s="306">
        <f t="shared" si="1"/>
        <v>1</v>
      </c>
      <c r="K21" s="56"/>
      <c r="L21" s="56"/>
    </row>
    <row r="22" spans="1:12" ht="18" customHeight="1">
      <c r="A22" s="434"/>
      <c r="B22" s="72" t="s">
        <v>11</v>
      </c>
      <c r="C22" s="77"/>
      <c r="D22" s="406"/>
      <c r="E22" s="407"/>
      <c r="F22" s="84" t="str">
        <f>IF(I22=1,"TEL もしくは 携帯電話は、必ず記入してください。","")</f>
        <v>TEL もしくは 携帯電話は、必ず記入してください。</v>
      </c>
      <c r="G22" s="56"/>
      <c r="H22" s="60">
        <f>IF(D22="",1,0)</f>
        <v>1</v>
      </c>
      <c r="I22" s="85">
        <f>IF(H22+H24&lt;2,0,1)</f>
        <v>1</v>
      </c>
      <c r="J22" s="306">
        <f>IF(I22+I23=0,0,1)</f>
        <v>1</v>
      </c>
      <c r="K22" s="56"/>
      <c r="L22" s="56"/>
    </row>
    <row r="23" spans="1:12" ht="18" customHeight="1">
      <c r="A23" s="61"/>
      <c r="B23" s="72" t="s">
        <v>12</v>
      </c>
      <c r="C23" s="77"/>
      <c r="D23" s="406"/>
      <c r="E23" s="407"/>
      <c r="F23" s="81" t="str">
        <f>IF(I23=1,"FAX もしくは E-mail(PC) は、必ず記入してください。","")</f>
        <v>FAX もしくは E-mail(PC) は、必ず記入してください。</v>
      </c>
      <c r="G23" s="56"/>
      <c r="H23" s="60">
        <f t="shared" ref="H23:H25" si="2">IF(D23="",1,0)</f>
        <v>1</v>
      </c>
      <c r="I23" s="85">
        <f>IF(H23+H25&lt;2,0,1)</f>
        <v>1</v>
      </c>
      <c r="J23" s="56"/>
      <c r="K23" s="56"/>
      <c r="L23" s="56"/>
    </row>
    <row r="24" spans="1:12" ht="18" customHeight="1" thickBot="1">
      <c r="A24" s="61"/>
      <c r="B24" s="72" t="s">
        <v>49</v>
      </c>
      <c r="C24" s="77"/>
      <c r="D24" s="406"/>
      <c r="E24" s="407"/>
      <c r="F24" s="87"/>
      <c r="G24" s="56"/>
      <c r="H24" s="60">
        <f t="shared" si="2"/>
        <v>1</v>
      </c>
      <c r="I24" s="56"/>
      <c r="J24" s="56"/>
      <c r="K24" s="56"/>
      <c r="L24" s="56"/>
    </row>
    <row r="25" spans="1:12" ht="18" customHeight="1">
      <c r="A25" s="61"/>
      <c r="B25" s="79" t="s">
        <v>484</v>
      </c>
      <c r="C25" s="86"/>
      <c r="D25" s="423"/>
      <c r="E25" s="423"/>
      <c r="F25" s="424"/>
      <c r="G25" s="56"/>
      <c r="H25" s="60">
        <f t="shared" si="2"/>
        <v>1</v>
      </c>
      <c r="I25" s="56"/>
      <c r="J25" s="56"/>
      <c r="K25" s="56"/>
      <c r="L25" s="56"/>
    </row>
    <row r="26" spans="1:12" ht="15" customHeight="1">
      <c r="A26" s="61"/>
      <c r="B26" s="79"/>
      <c r="C26" s="90"/>
      <c r="D26" s="267" t="s">
        <v>485</v>
      </c>
      <c r="E26" s="364"/>
      <c r="F26" s="365"/>
      <c r="G26" s="56"/>
      <c r="H26" s="56"/>
      <c r="I26" s="56"/>
      <c r="J26" s="56"/>
      <c r="K26" s="56"/>
      <c r="L26" s="56"/>
    </row>
    <row r="27" spans="1:12" ht="15" customHeight="1">
      <c r="A27" s="61"/>
      <c r="B27" s="79"/>
      <c r="C27" s="90"/>
      <c r="D27" s="268" t="s">
        <v>503</v>
      </c>
      <c r="E27" s="366"/>
      <c r="F27" s="367"/>
      <c r="G27" s="56"/>
      <c r="H27" s="56"/>
      <c r="I27" s="56"/>
      <c r="J27" s="56"/>
      <c r="K27" s="56"/>
      <c r="L27" s="56"/>
    </row>
    <row r="28" spans="1:12" ht="15" customHeight="1" thickBot="1">
      <c r="A28" s="64"/>
      <c r="B28" s="88"/>
      <c r="C28" s="266"/>
      <c r="D28" s="269" t="s">
        <v>502</v>
      </c>
      <c r="E28" s="368"/>
      <c r="F28" s="367"/>
      <c r="G28" s="56"/>
      <c r="H28" s="56"/>
      <c r="I28" s="56"/>
      <c r="J28" s="56"/>
      <c r="K28" s="56"/>
      <c r="L28" s="56"/>
    </row>
    <row r="29" spans="1:12" ht="18" customHeight="1">
      <c r="A29" s="61" t="s">
        <v>50</v>
      </c>
      <c r="B29" s="412" t="s">
        <v>25</v>
      </c>
      <c r="C29" s="413"/>
      <c r="D29" s="413"/>
      <c r="E29" s="413"/>
      <c r="F29" s="89"/>
      <c r="G29" s="56"/>
      <c r="H29" s="60">
        <f>IF(B29=選択肢!$B$29,1,IF(B29=選択肢!$B$28,2,0))</f>
        <v>0</v>
      </c>
      <c r="I29" s="56"/>
      <c r="J29" s="306">
        <f>IF(SUM(I30:I32)=0,0,1)</f>
        <v>1</v>
      </c>
      <c r="K29" s="56"/>
      <c r="L29" s="56"/>
    </row>
    <row r="30" spans="1:12" ht="18" customHeight="1">
      <c r="A30" s="61" t="s">
        <v>51</v>
      </c>
      <c r="B30" s="76" t="str">
        <f>IF(H29=1,"氏名","")</f>
        <v/>
      </c>
      <c r="C30" s="80"/>
      <c r="D30" s="408"/>
      <c r="E30" s="409"/>
      <c r="F30" s="74"/>
      <c r="G30" s="56"/>
      <c r="H30" s="60">
        <f>COUNTBLANK(D30:D32)</f>
        <v>3</v>
      </c>
      <c r="I30" s="85">
        <f>IF(OR($H$29=0,AND($H$29=1,D30="")),1,0)</f>
        <v>1</v>
      </c>
      <c r="J30" s="56"/>
      <c r="K30" s="56"/>
      <c r="L30" s="56"/>
    </row>
    <row r="31" spans="1:12" ht="18" customHeight="1">
      <c r="A31" s="61"/>
      <c r="B31" s="72" t="str">
        <f>IF(H29=1,"氏名フリガナ","")</f>
        <v/>
      </c>
      <c r="C31" s="90"/>
      <c r="D31" s="408"/>
      <c r="E31" s="409"/>
      <c r="F31" s="74" t="str">
        <f>IF(AND(H29=1,H30&gt;0),"左欄に記入してください。","")</f>
        <v/>
      </c>
      <c r="G31" s="56"/>
      <c r="H31" s="56"/>
      <c r="I31" s="85">
        <f>IF(OR($H$29=0,AND($H$29=1,D31="")),1,0)</f>
        <v>1</v>
      </c>
      <c r="J31" s="56"/>
      <c r="K31" s="56"/>
      <c r="L31" s="56"/>
    </row>
    <row r="32" spans="1:12" ht="18" customHeight="1" thickBot="1">
      <c r="A32" s="91"/>
      <c r="B32" s="92" t="str">
        <f>IF(OR(H29=1,H32=1),"携帯電話","")</f>
        <v/>
      </c>
      <c r="C32" s="93"/>
      <c r="D32" s="410"/>
      <c r="E32" s="411"/>
      <c r="F32" s="94" t="str">
        <f>IF(AND(H32=1,D32=""),"当日の携帯電話は、必ず記入してください。","")</f>
        <v/>
      </c>
      <c r="G32" s="56"/>
      <c r="H32" s="60">
        <f>IF(AND(H29=2,H24=1),1,0)</f>
        <v>0</v>
      </c>
      <c r="I32" s="85">
        <f>IF(OR(AND(H29=2,OR(D32&lt;&gt;"",D24&lt;&gt;"")),AND(H29=1,D32&lt;&gt;"")),0,1)</f>
        <v>1</v>
      </c>
      <c r="J32" s="56"/>
      <c r="K32" s="56"/>
      <c r="L32" s="56"/>
    </row>
    <row r="33" spans="1:12" s="3" customFormat="1" ht="15" customHeight="1">
      <c r="A33" s="61" t="s">
        <v>52</v>
      </c>
      <c r="B33" s="259" t="s">
        <v>470</v>
      </c>
      <c r="C33" s="10"/>
      <c r="D33" s="11"/>
      <c r="E33" s="11"/>
      <c r="F33" s="12"/>
      <c r="G33" s="56"/>
      <c r="H33" s="56"/>
      <c r="I33" s="56"/>
      <c r="J33" s="56"/>
      <c r="K33" s="56"/>
      <c r="L33" s="56"/>
    </row>
    <row r="34" spans="1:12" s="3" customFormat="1" ht="15" customHeight="1">
      <c r="A34" s="61"/>
      <c r="B34" s="259" t="s">
        <v>465</v>
      </c>
      <c r="C34" s="10"/>
      <c r="D34" s="11"/>
      <c r="E34" s="11"/>
      <c r="F34" s="6"/>
      <c r="G34" s="56"/>
      <c r="H34" s="56"/>
      <c r="I34" s="56"/>
      <c r="J34" s="56"/>
      <c r="K34" s="56"/>
      <c r="L34" s="56"/>
    </row>
    <row r="35" spans="1:12" s="3" customFormat="1" ht="15" customHeight="1">
      <c r="A35" s="61"/>
      <c r="B35" s="259" t="s">
        <v>466</v>
      </c>
      <c r="C35" s="10"/>
      <c r="D35" s="11"/>
      <c r="E35" s="11"/>
      <c r="F35" s="6"/>
      <c r="G35" s="56"/>
      <c r="H35" s="56"/>
      <c r="I35" s="56"/>
      <c r="J35" s="56"/>
      <c r="K35" s="56"/>
      <c r="L35" s="56"/>
    </row>
    <row r="36" spans="1:12" s="3" customFormat="1" ht="15" customHeight="1">
      <c r="A36" s="61"/>
      <c r="B36" s="259" t="s">
        <v>467</v>
      </c>
      <c r="C36" s="10"/>
      <c r="D36" s="11"/>
      <c r="E36" s="11"/>
      <c r="F36" s="6"/>
      <c r="G36" s="56"/>
      <c r="H36" s="56"/>
      <c r="I36" s="56"/>
      <c r="J36" s="56"/>
      <c r="K36" s="56"/>
      <c r="L36" s="56"/>
    </row>
    <row r="37" spans="1:12" s="3" customFormat="1" ht="15" customHeight="1">
      <c r="A37" s="61"/>
      <c r="B37" s="259" t="s">
        <v>468</v>
      </c>
      <c r="C37" s="10"/>
      <c r="D37" s="11"/>
      <c r="E37" s="11"/>
      <c r="F37" s="6"/>
      <c r="G37" s="56"/>
      <c r="H37" s="56"/>
      <c r="I37" s="56"/>
      <c r="J37" s="56"/>
      <c r="K37" s="56"/>
      <c r="L37" s="56"/>
    </row>
    <row r="38" spans="1:12" s="3" customFormat="1" ht="15" customHeight="1">
      <c r="A38" s="61"/>
      <c r="B38" s="313" t="s">
        <v>469</v>
      </c>
      <c r="C38" s="5"/>
      <c r="D38" s="314"/>
      <c r="E38" s="314"/>
      <c r="F38" s="6"/>
      <c r="G38" s="56"/>
      <c r="H38" s="56"/>
      <c r="I38" s="56"/>
      <c r="J38" s="56"/>
      <c r="K38" s="56"/>
      <c r="L38" s="56"/>
    </row>
    <row r="39" spans="1:12" s="3" customFormat="1" ht="15" customHeight="1" thickBot="1">
      <c r="A39" s="61"/>
      <c r="B39" s="315" t="s">
        <v>509</v>
      </c>
      <c r="C39" s="13"/>
      <c r="D39" s="14"/>
      <c r="E39" s="14"/>
      <c r="F39" s="376"/>
      <c r="G39" s="56"/>
      <c r="H39" s="56"/>
      <c r="I39" s="56"/>
      <c r="J39" s="56"/>
      <c r="K39" s="56"/>
      <c r="L39" s="56"/>
    </row>
    <row r="40" spans="1:12" ht="18" customHeight="1">
      <c r="A40" s="61"/>
      <c r="B40" s="340" t="s">
        <v>53</v>
      </c>
      <c r="C40" s="341"/>
      <c r="D40" s="117"/>
      <c r="E40" s="318" t="s">
        <v>488</v>
      </c>
      <c r="F40" s="95"/>
      <c r="G40" s="56"/>
      <c r="H40" s="56"/>
      <c r="I40" s="56"/>
      <c r="J40" s="56"/>
      <c r="K40" s="56"/>
      <c r="L40" s="56"/>
    </row>
    <row r="41" spans="1:12" ht="18" customHeight="1">
      <c r="A41" s="61"/>
      <c r="B41" s="338" t="s">
        <v>54</v>
      </c>
      <c r="C41" s="339"/>
      <c r="D41" s="118"/>
      <c r="E41" s="319" t="s">
        <v>488</v>
      </c>
      <c r="F41" s="74"/>
      <c r="G41" s="56"/>
      <c r="H41" s="56"/>
      <c r="I41" s="56"/>
      <c r="J41" s="56"/>
      <c r="K41" s="56"/>
      <c r="L41" s="56"/>
    </row>
    <row r="42" spans="1:12" ht="18" customHeight="1">
      <c r="A42" s="61"/>
      <c r="B42" s="72" t="s">
        <v>55</v>
      </c>
      <c r="C42" s="77"/>
      <c r="D42" s="118"/>
      <c r="E42" s="319" t="s">
        <v>488</v>
      </c>
      <c r="F42" s="74"/>
      <c r="G42" s="56"/>
      <c r="H42" s="56"/>
      <c r="I42" s="56"/>
      <c r="J42" s="56"/>
      <c r="K42" s="56"/>
      <c r="L42" s="56"/>
    </row>
    <row r="43" spans="1:12" ht="18" customHeight="1">
      <c r="A43" s="61"/>
      <c r="B43" s="72" t="s">
        <v>56</v>
      </c>
      <c r="C43" s="77"/>
      <c r="D43" s="118"/>
      <c r="E43" s="319" t="s">
        <v>488</v>
      </c>
      <c r="F43" s="74"/>
      <c r="G43" s="56"/>
      <c r="H43" s="56"/>
      <c r="I43" s="56"/>
      <c r="J43" s="56"/>
      <c r="K43" s="56"/>
      <c r="L43" s="56"/>
    </row>
    <row r="44" spans="1:12" ht="18" customHeight="1">
      <c r="A44" s="61"/>
      <c r="B44" s="75" t="s">
        <v>57</v>
      </c>
      <c r="C44" s="77"/>
      <c r="D44" s="118"/>
      <c r="E44" s="319" t="s">
        <v>488</v>
      </c>
      <c r="F44" s="74"/>
      <c r="G44" s="56"/>
      <c r="H44" s="56"/>
      <c r="I44" s="56"/>
      <c r="J44" s="56"/>
      <c r="K44" s="56"/>
      <c r="L44" s="56"/>
    </row>
    <row r="45" spans="1:12" ht="18" customHeight="1">
      <c r="A45" s="61"/>
      <c r="B45" s="76"/>
      <c r="C45" s="96" t="str">
        <f>IF(D44&gt;0,"車種","")</f>
        <v/>
      </c>
      <c r="D45" s="402"/>
      <c r="E45" s="403"/>
      <c r="F45" s="74" t="str">
        <f>IF(AND(D44&gt;0,D45=""),"車種を記入してください。","")</f>
        <v/>
      </c>
      <c r="G45" s="56"/>
      <c r="H45" s="56"/>
      <c r="I45" s="56"/>
      <c r="J45" s="56"/>
      <c r="K45" s="56"/>
      <c r="L45" s="56"/>
    </row>
    <row r="46" spans="1:12" ht="18" customHeight="1">
      <c r="A46" s="61"/>
      <c r="B46" s="322" t="s">
        <v>514</v>
      </c>
      <c r="C46" s="108"/>
      <c r="D46" s="321"/>
      <c r="E46" s="319" t="s">
        <v>488</v>
      </c>
      <c r="F46" s="74"/>
      <c r="G46" s="56"/>
      <c r="H46" s="56"/>
      <c r="I46" s="56"/>
      <c r="J46" s="56"/>
      <c r="K46" s="56"/>
      <c r="L46" s="56"/>
    </row>
    <row r="47" spans="1:12" ht="18" customHeight="1">
      <c r="A47" s="61"/>
      <c r="B47" s="72" t="s">
        <v>58</v>
      </c>
      <c r="C47" s="108"/>
      <c r="D47" s="321"/>
      <c r="E47" s="319" t="s">
        <v>488</v>
      </c>
      <c r="F47" s="74"/>
      <c r="G47" s="56"/>
      <c r="H47" s="56"/>
      <c r="I47" s="56"/>
      <c r="J47" s="56"/>
      <c r="K47" s="56"/>
      <c r="L47" s="56"/>
    </row>
    <row r="48" spans="1:12" ht="18" customHeight="1" thickBot="1">
      <c r="A48" s="61"/>
      <c r="B48" s="323" t="s">
        <v>59</v>
      </c>
      <c r="C48" s="324"/>
      <c r="D48" s="325"/>
      <c r="E48" s="326" t="s">
        <v>488</v>
      </c>
      <c r="F48" s="74"/>
      <c r="G48" s="56"/>
      <c r="H48" s="56"/>
      <c r="I48" s="56"/>
      <c r="J48" s="56"/>
      <c r="K48" s="56"/>
      <c r="L48" s="56"/>
    </row>
    <row r="49" spans="1:12" ht="18" customHeight="1" thickTop="1">
      <c r="A49" s="61"/>
      <c r="B49" s="135"/>
      <c r="C49" s="317" t="s">
        <v>510</v>
      </c>
      <c r="D49" s="69">
        <f>SUM(D40:D44,D46:D48)</f>
        <v>0</v>
      </c>
      <c r="E49" s="327" t="s">
        <v>512</v>
      </c>
      <c r="F49" s="74"/>
      <c r="G49" s="56"/>
      <c r="H49" s="56"/>
      <c r="I49" s="56"/>
      <c r="J49" s="56"/>
      <c r="K49" s="56"/>
      <c r="L49" s="56"/>
    </row>
    <row r="50" spans="1:12" ht="18" customHeight="1" thickBot="1">
      <c r="A50" s="91"/>
      <c r="B50" s="316"/>
      <c r="C50" s="92" t="s">
        <v>511</v>
      </c>
      <c r="D50" s="328" t="str">
        <f>TEXT(D49*2000,"#,##0")</f>
        <v>0</v>
      </c>
      <c r="E50" s="320" t="s">
        <v>513</v>
      </c>
      <c r="F50" s="74"/>
      <c r="G50" s="56"/>
      <c r="H50" s="56"/>
      <c r="I50" s="56"/>
      <c r="J50" s="56"/>
      <c r="K50" s="56"/>
      <c r="L50" s="56"/>
    </row>
    <row r="51" spans="1:12" ht="18" customHeight="1">
      <c r="A51" s="97" t="s">
        <v>72</v>
      </c>
      <c r="B51" s="412" t="s">
        <v>25</v>
      </c>
      <c r="C51" s="413"/>
      <c r="D51" s="413"/>
      <c r="E51" s="413"/>
      <c r="F51" s="74"/>
      <c r="G51" s="56"/>
      <c r="H51" s="60">
        <f>IF(B51=選択肢!$B$29,1,IF(B51=選択肢!$B$28,2,0))</f>
        <v>0</v>
      </c>
      <c r="I51" s="56"/>
      <c r="J51" s="306">
        <f>IF(H51=0,1,0)</f>
        <v>1</v>
      </c>
      <c r="K51" s="56"/>
      <c r="L51" s="56"/>
    </row>
    <row r="52" spans="1:12" ht="18" customHeight="1">
      <c r="A52" s="97"/>
      <c r="B52" s="98" t="str">
        <f>IF(H51=1,"担当者名","")</f>
        <v/>
      </c>
      <c r="C52" s="80"/>
      <c r="D52" s="408"/>
      <c r="E52" s="409"/>
      <c r="F52" s="74"/>
      <c r="G52" s="56"/>
      <c r="H52" s="60">
        <f>IF(D52="",1,0)</f>
        <v>1</v>
      </c>
      <c r="I52" s="85">
        <f>IF(H52+H53=0,0,1)</f>
        <v>1</v>
      </c>
      <c r="J52" s="306">
        <f>IF(AND(H51=1,I52=1),1,0)</f>
        <v>0</v>
      </c>
      <c r="K52" s="56"/>
      <c r="L52" s="56"/>
    </row>
    <row r="53" spans="1:12" ht="18" customHeight="1">
      <c r="A53" s="342"/>
      <c r="B53" s="72" t="str">
        <f>IF(H51=1,"担当者名フリガナ","")</f>
        <v/>
      </c>
      <c r="C53" s="80"/>
      <c r="D53" s="414"/>
      <c r="E53" s="416"/>
      <c r="F53" s="74" t="str">
        <f>IF(AND(H51=1,I52=1),"左欄に記入してください。","")</f>
        <v/>
      </c>
      <c r="G53" s="56"/>
      <c r="H53" s="60">
        <f>IF(D53="",1,0)</f>
        <v>1</v>
      </c>
      <c r="I53" s="56"/>
      <c r="J53" s="56"/>
      <c r="K53" s="56"/>
      <c r="L53" s="56"/>
    </row>
    <row r="54" spans="1:12" ht="18" customHeight="1">
      <c r="A54" s="342"/>
      <c r="B54" s="72" t="str">
        <f>IF(H54=1,"TEL","")</f>
        <v/>
      </c>
      <c r="C54" s="77"/>
      <c r="D54" s="406"/>
      <c r="E54" s="407"/>
      <c r="F54" s="74" t="str">
        <f>IF(AND(F53="",I54=1,D54="",D56=""),"TEL もしくは 携帯電話は、必ず記入してください。","")</f>
        <v/>
      </c>
      <c r="G54" s="56"/>
      <c r="H54" s="60">
        <f>IF(OR($H$51=1,AND($H$51=2,I22=1)),1,0)</f>
        <v>0</v>
      </c>
      <c r="I54" s="85">
        <f>IF(H54+H56&lt;2,0,1)</f>
        <v>0</v>
      </c>
      <c r="J54" s="306">
        <f>IF(AND($H$51&lt;&gt;0,I54=1,D54="",D56=""),1,0)</f>
        <v>0</v>
      </c>
      <c r="K54" s="56"/>
      <c r="L54" s="56"/>
    </row>
    <row r="55" spans="1:12" ht="18" customHeight="1">
      <c r="A55" s="61"/>
      <c r="B55" s="72" t="str">
        <f>IF(I55=1,"FAX","")</f>
        <v/>
      </c>
      <c r="C55" s="77"/>
      <c r="D55" s="406"/>
      <c r="E55" s="407"/>
      <c r="F55" s="74" t="str">
        <f>IF(AND(F53="",I55=1,D55="",D57=""),"FAX もしくは E-mail(PC) は、必ず記入してください。","")</f>
        <v/>
      </c>
      <c r="G55" s="56"/>
      <c r="H55" s="60">
        <f>IF(OR($H$51=1,AND($H$51=2,I23=1)),1,0)</f>
        <v>0</v>
      </c>
      <c r="I55" s="85">
        <f>IF(H55+H57&lt;2,0,1)</f>
        <v>0</v>
      </c>
      <c r="J55" s="306">
        <f>IF(AND($H$51&lt;&gt;0,I55=1,D55="",D57=""),1,0)</f>
        <v>0</v>
      </c>
      <c r="K55" s="56"/>
      <c r="L55" s="56"/>
    </row>
    <row r="56" spans="1:12" ht="18" customHeight="1" thickBot="1">
      <c r="A56" s="61"/>
      <c r="B56" s="72" t="str">
        <f>IF(I54=1,"携帯電話","")</f>
        <v/>
      </c>
      <c r="C56" s="86"/>
      <c r="D56" s="406"/>
      <c r="E56" s="407"/>
      <c r="F56" s="87"/>
      <c r="G56" s="56"/>
      <c r="H56" s="60">
        <f>IF(OR($H$51=1,AND($H$51=2,I22=1)),1,0)</f>
        <v>0</v>
      </c>
      <c r="I56" s="56"/>
      <c r="J56" s="56"/>
      <c r="K56" s="56"/>
      <c r="L56" s="56"/>
    </row>
    <row r="57" spans="1:12" ht="18" customHeight="1">
      <c r="A57" s="64"/>
      <c r="B57" s="99" t="str">
        <f>IF(I55=1,"E-mail (PC)","")</f>
        <v/>
      </c>
      <c r="C57" s="78"/>
      <c r="D57" s="446"/>
      <c r="E57" s="447"/>
      <c r="F57" s="448"/>
      <c r="G57" s="56"/>
      <c r="H57" s="60">
        <f>IF(OR($H$51=1,AND($H$51=2,I23=1)),1,0)</f>
        <v>0</v>
      </c>
      <c r="I57" s="56"/>
      <c r="J57" s="56"/>
      <c r="K57" s="56"/>
      <c r="L57" s="56"/>
    </row>
    <row r="58" spans="1:12" ht="21.75" customHeight="1">
      <c r="A58" s="61" t="s">
        <v>60</v>
      </c>
      <c r="B58" s="76" t="s">
        <v>61</v>
      </c>
      <c r="C58" s="80"/>
      <c r="D58" s="454"/>
      <c r="E58" s="394"/>
      <c r="F58" s="395"/>
      <c r="G58" s="56"/>
      <c r="H58" s="60">
        <f>IF(D58="",1,0)</f>
        <v>1</v>
      </c>
      <c r="J58" s="306">
        <f>IF(H58+H59=1,1,0)</f>
        <v>0</v>
      </c>
      <c r="K58" s="56"/>
      <c r="L58" s="56"/>
    </row>
    <row r="59" spans="1:12" ht="21.75" customHeight="1">
      <c r="A59" s="61"/>
      <c r="B59" s="72" t="s">
        <v>62</v>
      </c>
      <c r="C59" s="77"/>
      <c r="D59" s="455"/>
      <c r="E59" s="396"/>
      <c r="F59" s="397"/>
      <c r="G59" s="56"/>
      <c r="H59" s="60">
        <f>IF(D59="",1,0)</f>
        <v>1</v>
      </c>
      <c r="I59" s="56"/>
      <c r="K59" s="56"/>
      <c r="L59" s="56"/>
    </row>
    <row r="60" spans="1:12" ht="18" hidden="1" customHeight="1">
      <c r="A60" s="61"/>
      <c r="B60" s="79" t="s">
        <v>63</v>
      </c>
      <c r="C60" s="80"/>
      <c r="D60" s="450" t="s">
        <v>63</v>
      </c>
      <c r="E60" s="451"/>
      <c r="F60" s="100" t="s">
        <v>64</v>
      </c>
      <c r="G60" s="56"/>
      <c r="H60" s="56"/>
      <c r="I60" s="56"/>
      <c r="J60" s="56"/>
      <c r="K60" s="56"/>
      <c r="L60" s="56"/>
    </row>
    <row r="61" spans="1:12" ht="18" hidden="1" customHeight="1">
      <c r="A61" s="61"/>
      <c r="B61" s="449" t="s">
        <v>65</v>
      </c>
      <c r="C61" s="101">
        <v>1</v>
      </c>
      <c r="D61" s="400"/>
      <c r="E61" s="401"/>
      <c r="F61" s="369"/>
      <c r="G61" s="56"/>
      <c r="H61" s="56"/>
      <c r="I61" s="56"/>
      <c r="J61" s="56"/>
      <c r="K61" s="56"/>
      <c r="L61" s="56"/>
    </row>
    <row r="62" spans="1:12" ht="18" hidden="1" customHeight="1">
      <c r="A62" s="61"/>
      <c r="B62" s="449"/>
      <c r="C62" s="101">
        <v>2</v>
      </c>
      <c r="D62" s="400"/>
      <c r="E62" s="401"/>
      <c r="F62" s="369"/>
      <c r="G62" s="56"/>
      <c r="H62" s="56"/>
      <c r="I62" s="56"/>
      <c r="J62" s="56"/>
      <c r="K62" s="56"/>
      <c r="L62" s="56"/>
    </row>
    <row r="63" spans="1:12" ht="18" hidden="1" customHeight="1">
      <c r="A63" s="61"/>
      <c r="B63" s="449"/>
      <c r="C63" s="101">
        <v>3</v>
      </c>
      <c r="D63" s="400"/>
      <c r="E63" s="401"/>
      <c r="F63" s="369"/>
      <c r="G63" s="56"/>
      <c r="H63" s="56"/>
      <c r="I63" s="56"/>
      <c r="J63" s="56"/>
      <c r="K63" s="56"/>
      <c r="L63" s="56"/>
    </row>
    <row r="64" spans="1:12" ht="18" hidden="1" customHeight="1">
      <c r="A64" s="61"/>
      <c r="B64" s="345"/>
      <c r="C64" s="101">
        <v>4</v>
      </c>
      <c r="D64" s="400"/>
      <c r="E64" s="401"/>
      <c r="F64" s="369"/>
      <c r="G64" s="56"/>
      <c r="H64" s="56"/>
      <c r="I64" s="56"/>
      <c r="J64" s="56"/>
      <c r="K64" s="56"/>
      <c r="L64" s="56"/>
    </row>
    <row r="65" spans="1:12" ht="18" hidden="1" customHeight="1">
      <c r="A65" s="61"/>
      <c r="B65" s="79"/>
      <c r="C65" s="101">
        <v>5</v>
      </c>
      <c r="D65" s="400"/>
      <c r="E65" s="401"/>
      <c r="F65" s="369"/>
      <c r="G65" s="56"/>
      <c r="H65" s="56"/>
      <c r="I65" s="56"/>
      <c r="J65" s="56"/>
      <c r="K65" s="56"/>
      <c r="L65" s="56"/>
    </row>
    <row r="66" spans="1:12" ht="18" hidden="1" customHeight="1">
      <c r="A66" s="61"/>
      <c r="B66" s="79"/>
      <c r="C66" s="101">
        <v>6</v>
      </c>
      <c r="D66" s="400"/>
      <c r="E66" s="401"/>
      <c r="F66" s="369"/>
      <c r="G66" s="56"/>
      <c r="H66" s="56"/>
      <c r="I66" s="56"/>
      <c r="J66" s="56"/>
      <c r="K66" s="56"/>
      <c r="L66" s="56"/>
    </row>
    <row r="67" spans="1:12" ht="18" hidden="1" customHeight="1">
      <c r="A67" s="61"/>
      <c r="B67" s="79"/>
      <c r="C67" s="101">
        <v>7</v>
      </c>
      <c r="D67" s="400"/>
      <c r="E67" s="401"/>
      <c r="F67" s="369"/>
      <c r="G67" s="56"/>
      <c r="H67" s="56"/>
      <c r="I67" s="56"/>
      <c r="J67" s="56"/>
      <c r="K67" s="56"/>
      <c r="L67" s="56"/>
    </row>
    <row r="68" spans="1:12" ht="18" hidden="1" customHeight="1">
      <c r="A68" s="61"/>
      <c r="B68" s="79"/>
      <c r="C68" s="101">
        <v>8</v>
      </c>
      <c r="D68" s="400"/>
      <c r="E68" s="401"/>
      <c r="F68" s="369"/>
      <c r="G68" s="56"/>
      <c r="H68" s="56"/>
      <c r="I68" s="56"/>
      <c r="J68" s="56"/>
      <c r="K68" s="56"/>
      <c r="L68" s="56"/>
    </row>
    <row r="69" spans="1:12" ht="18" hidden="1" customHeight="1">
      <c r="A69" s="61"/>
      <c r="B69" s="79"/>
      <c r="C69" s="101">
        <v>9</v>
      </c>
      <c r="D69" s="400"/>
      <c r="E69" s="401"/>
      <c r="F69" s="369"/>
      <c r="G69" s="56"/>
      <c r="H69" s="56"/>
      <c r="I69" s="56"/>
      <c r="J69" s="56"/>
      <c r="K69" s="56"/>
      <c r="L69" s="56"/>
    </row>
    <row r="70" spans="1:12" ht="18" hidden="1" customHeight="1">
      <c r="A70" s="61"/>
      <c r="B70" s="79"/>
      <c r="C70" s="101">
        <v>10</v>
      </c>
      <c r="D70" s="400"/>
      <c r="E70" s="401"/>
      <c r="F70" s="369"/>
      <c r="G70" s="56"/>
      <c r="H70" s="56"/>
      <c r="I70" s="56"/>
      <c r="J70" s="56"/>
      <c r="K70" s="56"/>
      <c r="L70" s="56"/>
    </row>
    <row r="71" spans="1:12" ht="18" hidden="1" customHeight="1">
      <c r="A71" s="61"/>
      <c r="B71" s="79"/>
      <c r="C71" s="101">
        <v>11</v>
      </c>
      <c r="D71" s="400"/>
      <c r="E71" s="401"/>
      <c r="F71" s="369"/>
      <c r="G71" s="56"/>
      <c r="H71" s="56"/>
      <c r="I71" s="56"/>
      <c r="J71" s="56"/>
      <c r="K71" s="56"/>
      <c r="L71" s="56"/>
    </row>
    <row r="72" spans="1:12" ht="18" hidden="1" customHeight="1">
      <c r="A72" s="61"/>
      <c r="B72" s="102"/>
      <c r="C72" s="103">
        <v>12</v>
      </c>
      <c r="D72" s="452"/>
      <c r="E72" s="453"/>
      <c r="F72" s="370"/>
      <c r="G72" s="56"/>
      <c r="H72" s="56"/>
      <c r="I72" s="56"/>
      <c r="J72" s="56"/>
      <c r="K72" s="56"/>
      <c r="L72" s="56"/>
    </row>
    <row r="73" spans="1:12" s="3" customFormat="1" ht="18" hidden="1" customHeight="1">
      <c r="A73" s="61"/>
      <c r="B73" s="37" t="s">
        <v>99</v>
      </c>
      <c r="C73" s="458"/>
      <c r="D73" s="459"/>
      <c r="E73" s="459"/>
      <c r="F73" s="460"/>
      <c r="G73" s="2"/>
      <c r="H73" s="2"/>
      <c r="I73" s="2"/>
      <c r="J73" s="2"/>
      <c r="K73" s="2"/>
      <c r="L73" s="2"/>
    </row>
    <row r="74" spans="1:12" s="3" customFormat="1" ht="18" hidden="1" customHeight="1">
      <c r="A74" s="61"/>
      <c r="B74" s="18" t="s">
        <v>100</v>
      </c>
      <c r="C74" s="461"/>
      <c r="D74" s="462"/>
      <c r="E74" s="462"/>
      <c r="F74" s="463"/>
      <c r="G74" s="2"/>
      <c r="H74" s="2"/>
      <c r="I74" s="2"/>
      <c r="J74" s="2"/>
      <c r="K74" s="2"/>
      <c r="L74" s="2"/>
    </row>
    <row r="75" spans="1:12" s="3" customFormat="1" ht="141" hidden="1" customHeight="1">
      <c r="A75" s="61"/>
      <c r="B75" s="19" t="s">
        <v>101</v>
      </c>
      <c r="C75" s="464"/>
      <c r="D75" s="465"/>
      <c r="E75" s="465"/>
      <c r="F75" s="466"/>
      <c r="G75" s="2"/>
      <c r="H75" s="2"/>
      <c r="I75" s="2"/>
      <c r="J75" s="2"/>
      <c r="K75" s="2"/>
      <c r="L75" s="2"/>
    </row>
    <row r="76" spans="1:12" s="3" customFormat="1" ht="18" hidden="1" customHeight="1">
      <c r="A76" s="61"/>
      <c r="B76" s="19"/>
      <c r="C76" s="295" t="s">
        <v>102</v>
      </c>
      <c r="D76" s="296">
        <f>LEN(C73)</f>
        <v>0</v>
      </c>
      <c r="E76" s="297" t="s">
        <v>103</v>
      </c>
      <c r="F76" s="298" t="str">
        <f>IF(J76=1,"文字数が超過しています。","")</f>
        <v/>
      </c>
      <c r="G76" s="2"/>
      <c r="H76" s="2"/>
      <c r="I76" s="2"/>
      <c r="J76" s="2">
        <f>IF(D76&gt;500,1,0)</f>
        <v>0</v>
      </c>
      <c r="K76" s="2"/>
      <c r="L76" s="2"/>
    </row>
    <row r="77" spans="1:12" ht="18" customHeight="1">
      <c r="A77" s="61"/>
      <c r="B77" s="119" t="s">
        <v>84</v>
      </c>
      <c r="C77" s="467" t="s">
        <v>25</v>
      </c>
      <c r="D77" s="467"/>
      <c r="E77" s="468"/>
      <c r="F77" s="299"/>
      <c r="G77" s="56"/>
      <c r="H77" s="60">
        <f>IF(C77=選択肢!G28,1,IF(C77=選択肢!G29,2,0))</f>
        <v>0</v>
      </c>
      <c r="I77" s="56"/>
      <c r="J77" s="306">
        <f>IF(H77=0,1,0)</f>
        <v>1</v>
      </c>
      <c r="K77" s="56"/>
      <c r="L77" s="56"/>
    </row>
    <row r="78" spans="1:12" s="3" customFormat="1" ht="15" customHeight="1">
      <c r="A78" s="61"/>
      <c r="B78" s="7" t="s">
        <v>138</v>
      </c>
      <c r="C78" s="5"/>
      <c r="D78" s="5"/>
      <c r="E78" s="5"/>
      <c r="F78" s="8" t="s">
        <v>85</v>
      </c>
      <c r="G78" s="2"/>
      <c r="H78" s="2"/>
      <c r="I78" s="2"/>
      <c r="J78" s="2"/>
      <c r="K78" s="2"/>
      <c r="L78" s="2"/>
    </row>
    <row r="79" spans="1:12" s="3" customFormat="1" ht="15" customHeight="1">
      <c r="A79" s="61"/>
      <c r="B79" s="17" t="s">
        <v>139</v>
      </c>
      <c r="C79" s="5"/>
      <c r="D79" s="5"/>
      <c r="E79" s="5"/>
      <c r="F79" s="6" t="s">
        <v>86</v>
      </c>
      <c r="G79" s="2"/>
      <c r="H79" s="2"/>
      <c r="I79" s="2"/>
      <c r="J79" s="2"/>
      <c r="K79" s="2"/>
      <c r="L79" s="2"/>
    </row>
    <row r="80" spans="1:12" s="3" customFormat="1" ht="15" customHeight="1">
      <c r="A80" s="61"/>
      <c r="B80" s="17" t="s">
        <v>140</v>
      </c>
      <c r="C80" s="5"/>
      <c r="D80" s="5"/>
      <c r="E80" s="5"/>
      <c r="F80" s="8" t="s">
        <v>87</v>
      </c>
      <c r="G80" s="2"/>
      <c r="H80" s="2"/>
      <c r="I80" s="2"/>
      <c r="J80" s="2"/>
      <c r="K80" s="2"/>
      <c r="L80" s="2"/>
    </row>
    <row r="81" spans="1:12" s="3" customFormat="1" ht="15" customHeight="1">
      <c r="A81" s="61"/>
      <c r="B81" s="17" t="s">
        <v>141</v>
      </c>
      <c r="C81" s="5"/>
      <c r="D81" s="5"/>
      <c r="E81" s="5"/>
      <c r="F81" s="6" t="s">
        <v>88</v>
      </c>
      <c r="G81" s="2"/>
      <c r="H81" s="2"/>
      <c r="I81" s="2"/>
      <c r="J81" s="2"/>
      <c r="K81" s="2"/>
      <c r="L81" s="2"/>
    </row>
    <row r="82" spans="1:12" s="3" customFormat="1" ht="15" customHeight="1">
      <c r="A82" s="61"/>
      <c r="B82" s="15" t="s">
        <v>98</v>
      </c>
      <c r="C82" s="5"/>
      <c r="D82" s="5"/>
      <c r="E82" s="5"/>
      <c r="F82" s="8" t="s">
        <v>89</v>
      </c>
      <c r="G82" s="2"/>
      <c r="H82" s="2"/>
      <c r="I82" s="2"/>
      <c r="J82" s="2"/>
      <c r="K82" s="2"/>
      <c r="L82" s="2"/>
    </row>
    <row r="83" spans="1:12" s="3" customFormat="1" ht="15" customHeight="1">
      <c r="A83" s="61"/>
      <c r="B83" s="260" t="s">
        <v>142</v>
      </c>
      <c r="C83" s="5"/>
      <c r="D83" s="5"/>
      <c r="E83" s="5"/>
      <c r="F83" s="9" t="s">
        <v>90</v>
      </c>
      <c r="G83" s="2"/>
      <c r="H83" s="2"/>
      <c r="I83" s="2"/>
      <c r="J83" s="2"/>
      <c r="K83" s="2"/>
      <c r="L83" s="2"/>
    </row>
    <row r="84" spans="1:12" s="3" customFormat="1" ht="15" customHeight="1" thickBot="1">
      <c r="A84" s="61"/>
      <c r="B84" s="261"/>
      <c r="C84" s="262"/>
      <c r="D84" s="262"/>
      <c r="E84" s="262"/>
      <c r="F84" s="16" t="s">
        <v>91</v>
      </c>
      <c r="G84" s="2"/>
      <c r="H84" s="2"/>
      <c r="I84" s="2"/>
      <c r="J84" s="2"/>
      <c r="K84" s="2"/>
      <c r="L84" s="2"/>
    </row>
    <row r="85" spans="1:12" ht="21.75" customHeight="1">
      <c r="A85" s="444" t="s">
        <v>73</v>
      </c>
      <c r="B85" s="104" t="s">
        <v>71</v>
      </c>
      <c r="C85" s="105" t="s">
        <v>66</v>
      </c>
      <c r="D85" s="456"/>
      <c r="E85" s="456"/>
      <c r="F85" s="457"/>
      <c r="G85" s="56"/>
      <c r="H85" s="60">
        <f>COUNTBLANK(D85:D87)</f>
        <v>3</v>
      </c>
      <c r="I85" s="85">
        <f>IF(AND(OR(I88=0,H85&lt;3),D85=""),1,0)</f>
        <v>0</v>
      </c>
      <c r="J85" s="306">
        <f>IF(OR(AND(H85=3,I88=1,SUM(I85:I94)=1),SUM(I85:I94)=0),0,1)</f>
        <v>0</v>
      </c>
      <c r="K85" s="57" t="s">
        <v>149</v>
      </c>
      <c r="L85" s="56"/>
    </row>
    <row r="86" spans="1:12" ht="21.75" customHeight="1">
      <c r="A86" s="445"/>
      <c r="B86" s="106"/>
      <c r="C86" s="119" t="s">
        <v>170</v>
      </c>
      <c r="D86" s="396"/>
      <c r="E86" s="396"/>
      <c r="F86" s="397"/>
      <c r="G86" s="56"/>
      <c r="H86" s="56"/>
      <c r="I86" s="85">
        <f>IF(AND(OR(I88=0,H85&lt;3),D86=""),1,0)</f>
        <v>0</v>
      </c>
      <c r="J86" s="56"/>
      <c r="K86" s="56"/>
      <c r="L86" s="56"/>
    </row>
    <row r="87" spans="1:12" ht="21.75" customHeight="1">
      <c r="A87" s="121"/>
      <c r="B87" s="106"/>
      <c r="C87" s="107" t="s">
        <v>173</v>
      </c>
      <c r="D87" s="392"/>
      <c r="E87" s="392"/>
      <c r="F87" s="393"/>
      <c r="G87" s="56"/>
      <c r="H87" s="56"/>
      <c r="I87" s="85">
        <f>IF(AND(OR(I88=0,H85&lt;3),D87=""),1,0)</f>
        <v>0</v>
      </c>
      <c r="J87" s="56"/>
      <c r="K87" s="56"/>
      <c r="L87" s="56"/>
    </row>
    <row r="88" spans="1:12" ht="18" customHeight="1">
      <c r="A88" s="121"/>
      <c r="B88" s="106"/>
      <c r="C88" s="120" t="s">
        <v>172</v>
      </c>
      <c r="D88" s="108"/>
      <c r="E88" s="77"/>
      <c r="F88" s="337" t="s">
        <v>25</v>
      </c>
      <c r="G88" s="56"/>
      <c r="H88" s="304">
        <f>IF(F88=選択肢!$E$29,1,IF(F88=選択肢!$E$30,2,IF(F88=選択肢!$E$28,3,0)))</f>
        <v>0</v>
      </c>
      <c r="I88" s="85">
        <f>IF(H88=0,1,0)</f>
        <v>1</v>
      </c>
      <c r="J88" s="56"/>
      <c r="K88" s="109" t="str">
        <f>IF(OR(F88=$H$1,F88=選択肢!$E$30),"",IF(F88=選択肢!$E$28,1,0))</f>
        <v/>
      </c>
      <c r="L88" s="56"/>
    </row>
    <row r="89" spans="1:12" ht="18" customHeight="1">
      <c r="A89" s="121"/>
      <c r="B89" s="106"/>
      <c r="C89" s="108" t="str">
        <f>IF(H88=1,"確認日",IF(H88=2,"確認予定日",""))</f>
        <v/>
      </c>
      <c r="D89" s="108"/>
      <c r="E89" s="77"/>
      <c r="F89" s="274"/>
      <c r="G89" s="56"/>
      <c r="H89" s="56"/>
      <c r="I89" s="85">
        <f>IF(AND(OR(H88=1,H88=2),F89=""),1,0)</f>
        <v>0</v>
      </c>
      <c r="J89" s="56"/>
      <c r="K89" s="56"/>
      <c r="L89" s="56"/>
    </row>
    <row r="90" spans="1:12" ht="18" customHeight="1">
      <c r="A90" s="121"/>
      <c r="B90" s="106"/>
      <c r="C90" s="75" t="str">
        <f>IF(H88=1,"確認相手先","")</f>
        <v/>
      </c>
      <c r="D90" s="108" t="str">
        <f>IF(C90&lt;&gt;"","社名","")</f>
        <v/>
      </c>
      <c r="E90" s="77"/>
      <c r="F90" s="275"/>
      <c r="G90" s="56"/>
      <c r="H90" s="56"/>
      <c r="I90" s="85">
        <f>IF(AND(H88=1,F90=""),1,0)</f>
        <v>0</v>
      </c>
      <c r="J90" s="56"/>
      <c r="K90" s="56"/>
      <c r="L90" s="56"/>
    </row>
    <row r="91" spans="1:12" ht="18" customHeight="1">
      <c r="A91" s="121"/>
      <c r="B91" s="106"/>
      <c r="C91" s="135"/>
      <c r="D91" s="108" t="str">
        <f>IF(C90&lt;&gt;"","担当者","")</f>
        <v/>
      </c>
      <c r="E91" s="77"/>
      <c r="F91" s="275"/>
      <c r="G91" s="56"/>
      <c r="H91" s="56"/>
      <c r="I91" s="85">
        <f>IF(AND(H88=1,F91=""),1,0)</f>
        <v>0</v>
      </c>
      <c r="J91" s="56"/>
      <c r="K91" s="56"/>
      <c r="L91" s="56"/>
    </row>
    <row r="92" spans="1:12" ht="18" customHeight="1">
      <c r="A92" s="121"/>
      <c r="B92" s="106"/>
      <c r="C92" s="76"/>
      <c r="D92" s="108" t="str">
        <f>IF(C90&lt;&gt;"","電話番号","")</f>
        <v/>
      </c>
      <c r="E92" s="77"/>
      <c r="F92" s="276"/>
      <c r="G92" s="56"/>
      <c r="H92" s="56"/>
      <c r="I92" s="85">
        <f>IF(AND(H88=1,F92=""),1,0)</f>
        <v>0</v>
      </c>
      <c r="J92" s="56"/>
      <c r="K92" s="56"/>
      <c r="L92" s="56"/>
    </row>
    <row r="93" spans="1:12" ht="18" customHeight="1">
      <c r="A93" s="121"/>
      <c r="B93" s="106"/>
      <c r="C93" s="108" t="str">
        <f>IF(C90&lt;&gt;"","出演団体担当者名","")</f>
        <v/>
      </c>
      <c r="D93" s="108"/>
      <c r="E93" s="77"/>
      <c r="F93" s="275"/>
      <c r="G93" s="56"/>
      <c r="H93" s="56"/>
      <c r="I93" s="85">
        <f>IF(AND(H88=1,F93=""),1,0)</f>
        <v>0</v>
      </c>
      <c r="J93" s="56"/>
      <c r="K93" s="56"/>
      <c r="L93" s="56"/>
    </row>
    <row r="94" spans="1:12" ht="18" customHeight="1">
      <c r="A94" s="121"/>
      <c r="B94" s="106"/>
      <c r="C94" s="111" t="str">
        <f>IF(H88=0,"","使用料")</f>
        <v/>
      </c>
      <c r="D94" s="111"/>
      <c r="E94" s="86"/>
      <c r="F94" s="277" t="s">
        <v>25</v>
      </c>
      <c r="G94" s="56"/>
      <c r="H94" s="60">
        <f>IF(F94=$H$1,0,1)</f>
        <v>0</v>
      </c>
      <c r="I94" s="85">
        <f>IF(AND(H88&lt;&gt;0,H94=0),1,0)</f>
        <v>0</v>
      </c>
      <c r="J94" s="56"/>
      <c r="K94" s="109" t="str">
        <f>IF(OR(H88=0,F94=$H$1),"",IF(F94=選択肢!$F$29,1,0))</f>
        <v/>
      </c>
      <c r="L94" s="56"/>
    </row>
    <row r="95" spans="1:12" ht="21.75" customHeight="1">
      <c r="A95" s="344"/>
      <c r="B95" s="122" t="s">
        <v>74</v>
      </c>
      <c r="C95" s="112" t="s">
        <v>66</v>
      </c>
      <c r="D95" s="398"/>
      <c r="E95" s="398"/>
      <c r="F95" s="399"/>
      <c r="G95" s="56"/>
      <c r="H95" s="60">
        <f>COUNTBLANK(D95:D97)</f>
        <v>3</v>
      </c>
      <c r="I95" s="85">
        <f>IF(AND(OR(I98=0,H95&lt;3),D95=""),1,0)</f>
        <v>0</v>
      </c>
      <c r="J95" s="306">
        <f>IF(OR(AND(H95=3,I98=1,SUM(I95:I104)=1),SUM(I95:I104)=0),0,1)</f>
        <v>0</v>
      </c>
      <c r="K95" s="57"/>
      <c r="L95" s="56"/>
    </row>
    <row r="96" spans="1:12" ht="21.75" customHeight="1">
      <c r="A96" s="344"/>
      <c r="B96" s="106"/>
      <c r="C96" s="119" t="s">
        <v>170</v>
      </c>
      <c r="D96" s="396"/>
      <c r="E96" s="396"/>
      <c r="F96" s="397"/>
      <c r="G96" s="56"/>
      <c r="H96" s="56"/>
      <c r="I96" s="85">
        <f>IF(AND(OR(I98=0,H95&lt;3),D96=""),1,0)</f>
        <v>0</v>
      </c>
      <c r="J96" s="56"/>
      <c r="K96" s="56"/>
      <c r="L96" s="56"/>
    </row>
    <row r="97" spans="1:12" ht="21.75" customHeight="1">
      <c r="A97" s="121"/>
      <c r="B97" s="106"/>
      <c r="C97" s="107" t="s">
        <v>173</v>
      </c>
      <c r="D97" s="392"/>
      <c r="E97" s="392"/>
      <c r="F97" s="393"/>
      <c r="G97" s="56"/>
      <c r="H97" s="56"/>
      <c r="I97" s="85">
        <f>IF(AND(OR(I98=0,H95&lt;3),D97=""),1,0)</f>
        <v>0</v>
      </c>
      <c r="J97" s="56"/>
      <c r="K97" s="56"/>
      <c r="L97" s="56"/>
    </row>
    <row r="98" spans="1:12" ht="18" customHeight="1">
      <c r="A98" s="121"/>
      <c r="B98" s="106"/>
      <c r="C98" s="120" t="s">
        <v>172</v>
      </c>
      <c r="D98" s="108"/>
      <c r="E98" s="77"/>
      <c r="F98" s="337" t="s">
        <v>25</v>
      </c>
      <c r="G98" s="56"/>
      <c r="H98" s="304">
        <f>IF(F98=選択肢!$E$29,1,IF(F98=選択肢!$E$30,2,IF(F98=選択肢!$E$28,3,0)))</f>
        <v>0</v>
      </c>
      <c r="I98" s="85">
        <f>IF(H98=0,1,0)</f>
        <v>1</v>
      </c>
      <c r="J98" s="56"/>
      <c r="K98" s="109" t="str">
        <f>IF(OR(F98=$H$1,F98=選択肢!$E$30),"",IF(F98=選択肢!$E$28,1,0))</f>
        <v/>
      </c>
      <c r="L98" s="56"/>
    </row>
    <row r="99" spans="1:12" ht="18" customHeight="1">
      <c r="A99" s="121"/>
      <c r="B99" s="106"/>
      <c r="C99" s="108" t="str">
        <f>IF(H98=1,"確認日",IF(H98=2,"確認予定日",""))</f>
        <v/>
      </c>
      <c r="D99" s="108"/>
      <c r="E99" s="77"/>
      <c r="F99" s="274"/>
      <c r="G99" s="56"/>
      <c r="H99" s="56"/>
      <c r="I99" s="85">
        <f>IF(AND(OR(H98=1,H98=2),F99=""),1,0)</f>
        <v>0</v>
      </c>
      <c r="J99" s="56"/>
      <c r="K99" s="56"/>
      <c r="L99" s="56"/>
    </row>
    <row r="100" spans="1:12" ht="18" customHeight="1">
      <c r="A100" s="121"/>
      <c r="B100" s="106"/>
      <c r="C100" s="75" t="str">
        <f>IF(H98=1,"確認相手先","")</f>
        <v/>
      </c>
      <c r="D100" s="108" t="str">
        <f>IF(C100&lt;&gt;"","社名","")</f>
        <v/>
      </c>
      <c r="E100" s="77"/>
      <c r="F100" s="275"/>
      <c r="G100" s="56"/>
      <c r="H100" s="56"/>
      <c r="I100" s="85">
        <f>IF(AND(H98=1,F100=""),1,0)</f>
        <v>0</v>
      </c>
      <c r="J100" s="56"/>
      <c r="K100" s="56"/>
      <c r="L100" s="56"/>
    </row>
    <row r="101" spans="1:12" ht="18" customHeight="1">
      <c r="A101" s="121"/>
      <c r="B101" s="106"/>
      <c r="C101" s="135"/>
      <c r="D101" s="108" t="str">
        <f>IF(C100&lt;&gt;"","担当者","")</f>
        <v/>
      </c>
      <c r="E101" s="77"/>
      <c r="F101" s="275"/>
      <c r="G101" s="56"/>
      <c r="H101" s="56"/>
      <c r="I101" s="85">
        <f>IF(AND(H98=1,F101=""),1,0)</f>
        <v>0</v>
      </c>
      <c r="J101" s="56"/>
      <c r="K101" s="56"/>
      <c r="L101" s="56"/>
    </row>
    <row r="102" spans="1:12" ht="18" customHeight="1">
      <c r="A102" s="121"/>
      <c r="B102" s="106"/>
      <c r="C102" s="76"/>
      <c r="D102" s="108" t="str">
        <f>IF(C100&lt;&gt;"","電話番号","")</f>
        <v/>
      </c>
      <c r="E102" s="77"/>
      <c r="F102" s="276"/>
      <c r="G102" s="56"/>
      <c r="H102" s="56"/>
      <c r="I102" s="85">
        <f>IF(AND(H98=1,F102=""),1,0)</f>
        <v>0</v>
      </c>
      <c r="J102" s="56"/>
      <c r="K102" s="56"/>
      <c r="L102" s="56"/>
    </row>
    <row r="103" spans="1:12" ht="18" customHeight="1">
      <c r="A103" s="121"/>
      <c r="B103" s="106"/>
      <c r="C103" s="108" t="str">
        <f>IF(C100&lt;&gt;"","出演団体担当者名","")</f>
        <v/>
      </c>
      <c r="D103" s="108"/>
      <c r="E103" s="77"/>
      <c r="F103" s="275"/>
      <c r="G103" s="56"/>
      <c r="H103" s="56"/>
      <c r="I103" s="85">
        <f>IF(AND(H98=1,F103=""),1,0)</f>
        <v>0</v>
      </c>
      <c r="J103" s="56"/>
      <c r="K103" s="56"/>
      <c r="L103" s="56"/>
    </row>
    <row r="104" spans="1:12" ht="18" customHeight="1">
      <c r="A104" s="121"/>
      <c r="B104" s="110"/>
      <c r="C104" s="113" t="str">
        <f>IF(H98=0,"","使用料")</f>
        <v/>
      </c>
      <c r="D104" s="113"/>
      <c r="E104" s="78"/>
      <c r="F104" s="278" t="s">
        <v>25</v>
      </c>
      <c r="G104" s="56"/>
      <c r="H104" s="60">
        <f>IF(F104=$H$1,0,1)</f>
        <v>0</v>
      </c>
      <c r="I104" s="85">
        <f>IF(AND(H98&lt;&gt;0,H104=0),1,0)</f>
        <v>0</v>
      </c>
      <c r="J104" s="56"/>
      <c r="K104" s="109" t="str">
        <f>IF(OR(H98=0,F104=$H$1),"",IF(F104=選択肢!$F$29,1,0))</f>
        <v/>
      </c>
      <c r="L104" s="56"/>
    </row>
    <row r="105" spans="1:12" ht="21.75" customHeight="1">
      <c r="A105" s="344"/>
      <c r="B105" s="106" t="s">
        <v>75</v>
      </c>
      <c r="C105" s="114" t="s">
        <v>66</v>
      </c>
      <c r="D105" s="394"/>
      <c r="E105" s="394"/>
      <c r="F105" s="395"/>
      <c r="G105" s="56"/>
      <c r="H105" s="60">
        <f>COUNTBLANK(D105:D107)</f>
        <v>3</v>
      </c>
      <c r="I105" s="85">
        <f>IF(AND(OR(I108=0,H105&lt;3),D105=""),1,0)</f>
        <v>0</v>
      </c>
      <c r="J105" s="306">
        <f>IF(OR(AND(H105=3,I108=1,SUM(I105:I114)=1),SUM(I105:I114)=0),0,1)</f>
        <v>0</v>
      </c>
      <c r="K105" s="57"/>
      <c r="L105" s="56"/>
    </row>
    <row r="106" spans="1:12" ht="21.75" customHeight="1">
      <c r="A106" s="344"/>
      <c r="B106" s="106"/>
      <c r="C106" s="119" t="s">
        <v>170</v>
      </c>
      <c r="D106" s="396"/>
      <c r="E106" s="396"/>
      <c r="F106" s="397"/>
      <c r="G106" s="56"/>
      <c r="H106" s="56"/>
      <c r="I106" s="85">
        <f>IF(AND(OR(I108=0,H105&lt;3),D106=""),1,0)</f>
        <v>0</v>
      </c>
      <c r="J106" s="56"/>
      <c r="K106" s="56"/>
      <c r="L106" s="56"/>
    </row>
    <row r="107" spans="1:12" ht="21.75" customHeight="1">
      <c r="A107" s="121"/>
      <c r="B107" s="106"/>
      <c r="C107" s="107" t="s">
        <v>173</v>
      </c>
      <c r="D107" s="392"/>
      <c r="E107" s="392"/>
      <c r="F107" s="393"/>
      <c r="G107" s="56"/>
      <c r="H107" s="56"/>
      <c r="I107" s="85">
        <f>IF(AND(OR(I108=0,H105&lt;3),D107=""),1,0)</f>
        <v>0</v>
      </c>
      <c r="J107" s="56"/>
      <c r="K107" s="56"/>
      <c r="L107" s="56"/>
    </row>
    <row r="108" spans="1:12" ht="18" customHeight="1">
      <c r="A108" s="121"/>
      <c r="B108" s="106"/>
      <c r="C108" s="120" t="s">
        <v>172</v>
      </c>
      <c r="D108" s="108"/>
      <c r="E108" s="77"/>
      <c r="F108" s="337" t="s">
        <v>25</v>
      </c>
      <c r="G108" s="56"/>
      <c r="H108" s="304">
        <f>IF(F108=選択肢!$E$29,1,IF(F108=選択肢!$E$30,2,IF(F108=選択肢!$E$28,3,0)))</f>
        <v>0</v>
      </c>
      <c r="I108" s="85">
        <f>IF(H108=0,1,0)</f>
        <v>1</v>
      </c>
      <c r="J108" s="56"/>
      <c r="K108" s="109" t="str">
        <f>IF(OR(F108=$H$1,F108=選択肢!$E$30),"",IF(F108=選択肢!$E$28,1,0))</f>
        <v/>
      </c>
      <c r="L108" s="56"/>
    </row>
    <row r="109" spans="1:12" ht="18" customHeight="1">
      <c r="A109" s="121"/>
      <c r="B109" s="106"/>
      <c r="C109" s="108" t="str">
        <f>IF(H108=1,"確認日",IF(H108=2,"確認予定日",""))</f>
        <v/>
      </c>
      <c r="D109" s="108"/>
      <c r="E109" s="77"/>
      <c r="F109" s="274"/>
      <c r="G109" s="56"/>
      <c r="H109" s="56"/>
      <c r="I109" s="85">
        <f>IF(AND(OR(H108=1,H108=2),F109=""),1,0)</f>
        <v>0</v>
      </c>
      <c r="J109" s="56"/>
      <c r="K109" s="56"/>
      <c r="L109" s="56"/>
    </row>
    <row r="110" spans="1:12" ht="18" customHeight="1">
      <c r="A110" s="121"/>
      <c r="B110" s="106"/>
      <c r="C110" s="75" t="str">
        <f>IF(H108=1,"確認相手先","")</f>
        <v/>
      </c>
      <c r="D110" s="108" t="str">
        <f>IF(C110&lt;&gt;"","社名","")</f>
        <v/>
      </c>
      <c r="E110" s="77"/>
      <c r="F110" s="275"/>
      <c r="G110" s="56"/>
      <c r="H110" s="56"/>
      <c r="I110" s="85">
        <f>IF(AND(H108=1,F110=""),1,0)</f>
        <v>0</v>
      </c>
      <c r="J110" s="56"/>
      <c r="K110" s="56"/>
      <c r="L110" s="56"/>
    </row>
    <row r="111" spans="1:12" ht="18" customHeight="1">
      <c r="A111" s="121"/>
      <c r="B111" s="106"/>
      <c r="C111" s="135"/>
      <c r="D111" s="108" t="str">
        <f>IF(C110&lt;&gt;"","担当者","")</f>
        <v/>
      </c>
      <c r="E111" s="77"/>
      <c r="F111" s="275"/>
      <c r="G111" s="56"/>
      <c r="H111" s="56"/>
      <c r="I111" s="85">
        <f>IF(AND(H108=1,F111=""),1,0)</f>
        <v>0</v>
      </c>
      <c r="J111" s="56"/>
      <c r="K111" s="56"/>
      <c r="L111" s="56"/>
    </row>
    <row r="112" spans="1:12" ht="18" customHeight="1">
      <c r="A112" s="121"/>
      <c r="B112" s="106"/>
      <c r="C112" s="76"/>
      <c r="D112" s="108" t="str">
        <f>IF(C110&lt;&gt;"","電話番号","")</f>
        <v/>
      </c>
      <c r="E112" s="77"/>
      <c r="F112" s="276"/>
      <c r="G112" s="56"/>
      <c r="H112" s="56"/>
      <c r="I112" s="85">
        <f>IF(AND(H108=1,F112=""),1,0)</f>
        <v>0</v>
      </c>
      <c r="J112" s="56"/>
      <c r="K112" s="56"/>
      <c r="L112" s="56"/>
    </row>
    <row r="113" spans="1:12" ht="18" customHeight="1">
      <c r="A113" s="121"/>
      <c r="B113" s="106"/>
      <c r="C113" s="108" t="str">
        <f>IF(C110&lt;&gt;"","出演団体担当者名","")</f>
        <v/>
      </c>
      <c r="D113" s="108"/>
      <c r="E113" s="77"/>
      <c r="F113" s="275"/>
      <c r="G113" s="56"/>
      <c r="H113" s="56"/>
      <c r="I113" s="85">
        <f>IF(AND(H108=1,F113=""),1,0)</f>
        <v>0</v>
      </c>
      <c r="J113" s="56"/>
      <c r="K113" s="56"/>
      <c r="L113" s="56"/>
    </row>
    <row r="114" spans="1:12" ht="18" customHeight="1">
      <c r="A114" s="121"/>
      <c r="B114" s="106"/>
      <c r="C114" s="111" t="str">
        <f>IF(H108=0,"","使用料")</f>
        <v/>
      </c>
      <c r="D114" s="111"/>
      <c r="E114" s="86"/>
      <c r="F114" s="277" t="s">
        <v>25</v>
      </c>
      <c r="G114" s="56"/>
      <c r="H114" s="60">
        <f>IF(F114=$H$1,0,1)</f>
        <v>0</v>
      </c>
      <c r="I114" s="85">
        <f>IF(AND(H108&lt;&gt;0,H114=0),1,0)</f>
        <v>0</v>
      </c>
      <c r="J114" s="56"/>
      <c r="K114" s="109" t="str">
        <f>IF(OR(H108=0,F114=$H$1),"",IF(F114=選択肢!$F$29,1,0))</f>
        <v/>
      </c>
      <c r="L114" s="56"/>
    </row>
    <row r="115" spans="1:12" ht="21.75" customHeight="1">
      <c r="A115" s="344"/>
      <c r="B115" s="122" t="s">
        <v>76</v>
      </c>
      <c r="C115" s="112" t="s">
        <v>66</v>
      </c>
      <c r="D115" s="398"/>
      <c r="E115" s="398"/>
      <c r="F115" s="399"/>
      <c r="G115" s="56"/>
      <c r="H115" s="60">
        <f>COUNTBLANK(D115:D117)</f>
        <v>3</v>
      </c>
      <c r="I115" s="85">
        <f>IF(AND(OR(I118=0,H115&lt;3),D115=""),1,0)</f>
        <v>0</v>
      </c>
      <c r="J115" s="306">
        <f>IF(OR(AND(H115=3,I118=1,SUM(I115:I124)=1),SUM(I115:I124)=0),0,1)</f>
        <v>0</v>
      </c>
      <c r="K115" s="57"/>
      <c r="L115" s="56"/>
    </row>
    <row r="116" spans="1:12" ht="21.75" customHeight="1">
      <c r="A116" s="344"/>
      <c r="B116" s="106"/>
      <c r="C116" s="119" t="s">
        <v>170</v>
      </c>
      <c r="D116" s="396"/>
      <c r="E116" s="396"/>
      <c r="F116" s="397"/>
      <c r="G116" s="56"/>
      <c r="H116" s="56"/>
      <c r="I116" s="85">
        <f>IF(AND(OR(I118=0,H115&lt;3),D116=""),1,0)</f>
        <v>0</v>
      </c>
      <c r="J116" s="56"/>
      <c r="K116" s="56"/>
      <c r="L116" s="56"/>
    </row>
    <row r="117" spans="1:12" ht="21.75" customHeight="1">
      <c r="A117" s="121"/>
      <c r="B117" s="106"/>
      <c r="C117" s="107" t="s">
        <v>173</v>
      </c>
      <c r="D117" s="392"/>
      <c r="E117" s="392"/>
      <c r="F117" s="393"/>
      <c r="G117" s="56"/>
      <c r="H117" s="56"/>
      <c r="I117" s="85">
        <f>IF(AND(OR(I118=0,H115&lt;3),D117=""),1,0)</f>
        <v>0</v>
      </c>
      <c r="J117" s="56"/>
      <c r="K117" s="56"/>
      <c r="L117" s="56"/>
    </row>
    <row r="118" spans="1:12" ht="18" customHeight="1">
      <c r="A118" s="121"/>
      <c r="B118" s="106"/>
      <c r="C118" s="120" t="s">
        <v>172</v>
      </c>
      <c r="D118" s="108"/>
      <c r="E118" s="77"/>
      <c r="F118" s="337" t="s">
        <v>25</v>
      </c>
      <c r="G118" s="56"/>
      <c r="H118" s="304">
        <f>IF(F118=選択肢!$E$29,1,IF(F118=選択肢!$E$30,2,IF(F118=選択肢!$E$28,3,0)))</f>
        <v>0</v>
      </c>
      <c r="I118" s="85">
        <f>IF(H118=0,1,0)</f>
        <v>1</v>
      </c>
      <c r="J118" s="56"/>
      <c r="K118" s="109" t="str">
        <f>IF(OR(F118=$H$1,F118=選択肢!$E$30),"",IF(F118=選択肢!$E$28,1,0))</f>
        <v/>
      </c>
      <c r="L118" s="56"/>
    </row>
    <row r="119" spans="1:12" ht="18" customHeight="1">
      <c r="A119" s="121"/>
      <c r="B119" s="106"/>
      <c r="C119" s="108" t="str">
        <f>IF(H118=1,"確認日",IF(H118=2,"確認予定日",""))</f>
        <v/>
      </c>
      <c r="D119" s="108"/>
      <c r="E119" s="77"/>
      <c r="F119" s="274"/>
      <c r="G119" s="56"/>
      <c r="H119" s="56"/>
      <c r="I119" s="85">
        <f>IF(AND(OR(H118=1,H118=2),F119=""),1,0)</f>
        <v>0</v>
      </c>
      <c r="J119" s="56"/>
      <c r="K119" s="56"/>
      <c r="L119" s="56"/>
    </row>
    <row r="120" spans="1:12" ht="18" customHeight="1">
      <c r="A120" s="121"/>
      <c r="B120" s="106"/>
      <c r="C120" s="75" t="str">
        <f>IF(H118=1,"確認相手先","")</f>
        <v/>
      </c>
      <c r="D120" s="108" t="str">
        <f>IF(C120&lt;&gt;"","社名","")</f>
        <v/>
      </c>
      <c r="E120" s="77"/>
      <c r="F120" s="275"/>
      <c r="G120" s="56"/>
      <c r="H120" s="56"/>
      <c r="I120" s="85">
        <f>IF(AND(H118=1,F120=""),1,0)</f>
        <v>0</v>
      </c>
      <c r="J120" s="56"/>
      <c r="K120" s="56"/>
      <c r="L120" s="56"/>
    </row>
    <row r="121" spans="1:12" ht="18" customHeight="1">
      <c r="A121" s="121"/>
      <c r="B121" s="106"/>
      <c r="C121" s="135"/>
      <c r="D121" s="108" t="str">
        <f>IF(C120&lt;&gt;"","担当者","")</f>
        <v/>
      </c>
      <c r="E121" s="77"/>
      <c r="F121" s="275"/>
      <c r="G121" s="56"/>
      <c r="H121" s="56"/>
      <c r="I121" s="85">
        <f>IF(AND(H118=1,F121=""),1,0)</f>
        <v>0</v>
      </c>
      <c r="J121" s="56"/>
      <c r="K121" s="56"/>
      <c r="L121" s="56"/>
    </row>
    <row r="122" spans="1:12" ht="18" customHeight="1">
      <c r="A122" s="121"/>
      <c r="B122" s="106"/>
      <c r="C122" s="76"/>
      <c r="D122" s="108" t="str">
        <f>IF(C120&lt;&gt;"","電話番号","")</f>
        <v/>
      </c>
      <c r="E122" s="77"/>
      <c r="F122" s="276"/>
      <c r="G122" s="56"/>
      <c r="H122" s="56"/>
      <c r="I122" s="85">
        <f>IF(AND(H118=1,F122=""),1,0)</f>
        <v>0</v>
      </c>
      <c r="J122" s="56"/>
      <c r="K122" s="56"/>
      <c r="L122" s="56"/>
    </row>
    <row r="123" spans="1:12" ht="18" customHeight="1">
      <c r="A123" s="121"/>
      <c r="B123" s="106"/>
      <c r="C123" s="108" t="str">
        <f>IF(C120&lt;&gt;"","出演団体担当者名","")</f>
        <v/>
      </c>
      <c r="D123" s="108"/>
      <c r="E123" s="77"/>
      <c r="F123" s="275"/>
      <c r="G123" s="56"/>
      <c r="H123" s="56"/>
      <c r="I123" s="85">
        <f>IF(AND(H118=1,F123=""),1,0)</f>
        <v>0</v>
      </c>
      <c r="J123" s="56"/>
      <c r="K123" s="56"/>
      <c r="L123" s="56"/>
    </row>
    <row r="124" spans="1:12" ht="18" customHeight="1">
      <c r="A124" s="121"/>
      <c r="B124" s="110"/>
      <c r="C124" s="113" t="str">
        <f>IF(H118=0,"","使用料")</f>
        <v/>
      </c>
      <c r="D124" s="113"/>
      <c r="E124" s="78"/>
      <c r="F124" s="278" t="s">
        <v>25</v>
      </c>
      <c r="G124" s="56"/>
      <c r="H124" s="60">
        <f>IF(F124=$H$1,0,1)</f>
        <v>0</v>
      </c>
      <c r="I124" s="85">
        <f>IF(AND(H118&lt;&gt;0,H124=0),1,0)</f>
        <v>0</v>
      </c>
      <c r="J124" s="56"/>
      <c r="K124" s="109" t="str">
        <f>IF(OR(H118=0,F124=$H$1),"",IF(F124=選択肢!$F$29,1,0))</f>
        <v/>
      </c>
      <c r="L124" s="56"/>
    </row>
    <row r="125" spans="1:12" ht="21.75" customHeight="1">
      <c r="A125" s="344"/>
      <c r="B125" s="106" t="s">
        <v>77</v>
      </c>
      <c r="C125" s="114" t="s">
        <v>66</v>
      </c>
      <c r="D125" s="394"/>
      <c r="E125" s="394"/>
      <c r="F125" s="395"/>
      <c r="G125" s="56"/>
      <c r="H125" s="60">
        <f>COUNTBLANK(D125:D127)</f>
        <v>3</v>
      </c>
      <c r="I125" s="85">
        <f>IF(AND(OR(I128=0,H125&lt;3),D125=""),1,0)</f>
        <v>0</v>
      </c>
      <c r="J125" s="306">
        <f>IF(OR(AND(H125=3,I128=1,SUM(I125:I134)=1),SUM(I125:I134)=0),0,1)</f>
        <v>0</v>
      </c>
      <c r="K125" s="57"/>
      <c r="L125" s="56"/>
    </row>
    <row r="126" spans="1:12" ht="21.75" customHeight="1">
      <c r="A126" s="344"/>
      <c r="B126" s="106"/>
      <c r="C126" s="119" t="s">
        <v>170</v>
      </c>
      <c r="D126" s="396"/>
      <c r="E126" s="396"/>
      <c r="F126" s="397"/>
      <c r="G126" s="56"/>
      <c r="H126" s="56"/>
      <c r="I126" s="85">
        <f>IF(AND(OR(I128=0,H125&lt;3),D126=""),1,0)</f>
        <v>0</v>
      </c>
      <c r="J126" s="56"/>
      <c r="K126" s="56"/>
      <c r="L126" s="56"/>
    </row>
    <row r="127" spans="1:12" ht="21.75" customHeight="1">
      <c r="A127" s="121"/>
      <c r="B127" s="106"/>
      <c r="C127" s="107" t="s">
        <v>173</v>
      </c>
      <c r="D127" s="392"/>
      <c r="E127" s="392"/>
      <c r="F127" s="393"/>
      <c r="G127" s="56"/>
      <c r="H127" s="56"/>
      <c r="I127" s="85">
        <f>IF(AND(OR(I128=0,H125&lt;3),D127=""),1,0)</f>
        <v>0</v>
      </c>
      <c r="J127" s="56"/>
      <c r="K127" s="56"/>
      <c r="L127" s="56"/>
    </row>
    <row r="128" spans="1:12" ht="18" customHeight="1">
      <c r="A128" s="121"/>
      <c r="B128" s="106"/>
      <c r="C128" s="120" t="s">
        <v>172</v>
      </c>
      <c r="D128" s="108"/>
      <c r="E128" s="77"/>
      <c r="F128" s="337" t="s">
        <v>25</v>
      </c>
      <c r="G128" s="56"/>
      <c r="H128" s="304">
        <f>IF(F128=選択肢!$E$29,1,IF(F128=選択肢!$E$30,2,IF(F128=選択肢!$E$28,3,0)))</f>
        <v>0</v>
      </c>
      <c r="I128" s="85">
        <f>IF(H128=0,1,0)</f>
        <v>1</v>
      </c>
      <c r="J128" s="56"/>
      <c r="K128" s="109" t="str">
        <f>IF(OR(F128=$H$1,F128=選択肢!$E$30),"",IF(F128=選択肢!$E$28,1,0))</f>
        <v/>
      </c>
      <c r="L128" s="56"/>
    </row>
    <row r="129" spans="1:12" ht="18" customHeight="1">
      <c r="A129" s="121"/>
      <c r="B129" s="106"/>
      <c r="C129" s="108" t="str">
        <f>IF(H128=1,"確認日",IF(H128=2,"確認予定日",""))</f>
        <v/>
      </c>
      <c r="D129" s="108"/>
      <c r="E129" s="77"/>
      <c r="F129" s="274"/>
      <c r="G129" s="56"/>
      <c r="H129" s="56"/>
      <c r="I129" s="85">
        <f>IF(AND(OR(H128=1,H128=2),F129=""),1,0)</f>
        <v>0</v>
      </c>
      <c r="J129" s="56"/>
      <c r="K129" s="56"/>
      <c r="L129" s="56"/>
    </row>
    <row r="130" spans="1:12" ht="18" customHeight="1">
      <c r="A130" s="121"/>
      <c r="B130" s="106"/>
      <c r="C130" s="75" t="str">
        <f>IF(H128=1,"確認相手先","")</f>
        <v/>
      </c>
      <c r="D130" s="108" t="str">
        <f>IF(C130&lt;&gt;"","社名","")</f>
        <v/>
      </c>
      <c r="E130" s="77"/>
      <c r="F130" s="275"/>
      <c r="G130" s="56"/>
      <c r="H130" s="56"/>
      <c r="I130" s="85">
        <f>IF(AND(H128=1,F130=""),1,0)</f>
        <v>0</v>
      </c>
      <c r="J130" s="56"/>
      <c r="K130" s="56"/>
      <c r="L130" s="56"/>
    </row>
    <row r="131" spans="1:12" ht="18" customHeight="1">
      <c r="A131" s="121"/>
      <c r="B131" s="106"/>
      <c r="C131" s="135"/>
      <c r="D131" s="108" t="str">
        <f>IF(C130&lt;&gt;"","担当者","")</f>
        <v/>
      </c>
      <c r="E131" s="77"/>
      <c r="F131" s="275"/>
      <c r="G131" s="56"/>
      <c r="H131" s="56"/>
      <c r="I131" s="85">
        <f>IF(AND(H128=1,F131=""),1,0)</f>
        <v>0</v>
      </c>
      <c r="J131" s="56"/>
      <c r="K131" s="56"/>
      <c r="L131" s="56"/>
    </row>
    <row r="132" spans="1:12" ht="18" customHeight="1">
      <c r="A132" s="121"/>
      <c r="B132" s="106"/>
      <c r="C132" s="76"/>
      <c r="D132" s="108" t="str">
        <f>IF(C130&lt;&gt;"","電話番号","")</f>
        <v/>
      </c>
      <c r="E132" s="77"/>
      <c r="F132" s="276"/>
      <c r="G132" s="56"/>
      <c r="H132" s="56"/>
      <c r="I132" s="85">
        <f>IF(AND(H128=1,F132=""),1,0)</f>
        <v>0</v>
      </c>
      <c r="J132" s="56"/>
      <c r="K132" s="56"/>
      <c r="L132" s="56"/>
    </row>
    <row r="133" spans="1:12" ht="18" customHeight="1">
      <c r="A133" s="121"/>
      <c r="B133" s="106"/>
      <c r="C133" s="108" t="str">
        <f>IF(C130&lt;&gt;"","出演団体担当者名","")</f>
        <v/>
      </c>
      <c r="D133" s="108"/>
      <c r="E133" s="77"/>
      <c r="F133" s="275"/>
      <c r="G133" s="56"/>
      <c r="H133" s="56"/>
      <c r="I133" s="85">
        <f>IF(AND(H128=1,F133=""),1,0)</f>
        <v>0</v>
      </c>
      <c r="J133" s="56"/>
      <c r="K133" s="56"/>
      <c r="L133" s="56"/>
    </row>
    <row r="134" spans="1:12" ht="18" customHeight="1">
      <c r="A134" s="121"/>
      <c r="B134" s="106"/>
      <c r="C134" s="111" t="str">
        <f>IF(H128=0,"","使用料")</f>
        <v/>
      </c>
      <c r="D134" s="111"/>
      <c r="E134" s="86"/>
      <c r="F134" s="277" t="s">
        <v>25</v>
      </c>
      <c r="G134" s="56"/>
      <c r="H134" s="60">
        <f>IF(F134=$H$1,0,1)</f>
        <v>0</v>
      </c>
      <c r="I134" s="85">
        <f>IF(AND(H128&lt;&gt;0,H134=0),1,0)</f>
        <v>0</v>
      </c>
      <c r="J134" s="56"/>
      <c r="K134" s="109" t="str">
        <f>IF(OR(H128=0,F134=$H$1),"",IF(F134=選択肢!$F$29,1,0))</f>
        <v/>
      </c>
      <c r="L134" s="56"/>
    </row>
    <row r="135" spans="1:12" ht="21.75" customHeight="1">
      <c r="A135" s="344"/>
      <c r="B135" s="122" t="s">
        <v>78</v>
      </c>
      <c r="C135" s="112" t="s">
        <v>66</v>
      </c>
      <c r="D135" s="398"/>
      <c r="E135" s="398"/>
      <c r="F135" s="399"/>
      <c r="G135" s="56"/>
      <c r="H135" s="60">
        <f>COUNTBLANK(D135:D137)</f>
        <v>3</v>
      </c>
      <c r="I135" s="85">
        <f>IF(AND(OR(I138=0,H135&lt;3),D135=""),1,0)</f>
        <v>0</v>
      </c>
      <c r="J135" s="306">
        <f>IF(OR(AND(H135=3,I138=1,SUM(I135:I144)=1),SUM(I135:I144)=0),0,1)</f>
        <v>0</v>
      </c>
      <c r="K135" s="57"/>
      <c r="L135" s="56"/>
    </row>
    <row r="136" spans="1:12" ht="21.75" customHeight="1">
      <c r="A136" s="344"/>
      <c r="B136" s="106"/>
      <c r="C136" s="119" t="s">
        <v>170</v>
      </c>
      <c r="D136" s="396"/>
      <c r="E136" s="396"/>
      <c r="F136" s="397"/>
      <c r="G136" s="56"/>
      <c r="H136" s="56"/>
      <c r="I136" s="85">
        <f>IF(AND(OR(I138=0,H135&lt;3),D136=""),1,0)</f>
        <v>0</v>
      </c>
      <c r="J136" s="56"/>
      <c r="K136" s="56"/>
      <c r="L136" s="56"/>
    </row>
    <row r="137" spans="1:12" ht="21.75" customHeight="1">
      <c r="A137" s="121"/>
      <c r="B137" s="106"/>
      <c r="C137" s="107" t="s">
        <v>173</v>
      </c>
      <c r="D137" s="392"/>
      <c r="E137" s="392"/>
      <c r="F137" s="393"/>
      <c r="G137" s="56"/>
      <c r="H137" s="56"/>
      <c r="I137" s="85">
        <f>IF(AND(OR(I138=0,H135&lt;3),D137=""),1,0)</f>
        <v>0</v>
      </c>
      <c r="J137" s="56"/>
      <c r="K137" s="56"/>
      <c r="L137" s="56"/>
    </row>
    <row r="138" spans="1:12" ht="18" customHeight="1">
      <c r="A138" s="121"/>
      <c r="B138" s="106"/>
      <c r="C138" s="120" t="s">
        <v>172</v>
      </c>
      <c r="D138" s="108"/>
      <c r="E138" s="77"/>
      <c r="F138" s="337" t="s">
        <v>25</v>
      </c>
      <c r="G138" s="56"/>
      <c r="H138" s="304">
        <f>IF(F138=選択肢!$E$29,1,IF(F138=選択肢!$E$30,2,IF(F138=選択肢!$E$28,3,0)))</f>
        <v>0</v>
      </c>
      <c r="I138" s="85">
        <f>IF(H138=0,1,0)</f>
        <v>1</v>
      </c>
      <c r="J138" s="56"/>
      <c r="K138" s="109" t="str">
        <f>IF(OR(F138=$H$1,F138=選択肢!$E$30),"",IF(F138=選択肢!$E$28,1,0))</f>
        <v/>
      </c>
      <c r="L138" s="56"/>
    </row>
    <row r="139" spans="1:12" ht="18" customHeight="1">
      <c r="A139" s="121"/>
      <c r="B139" s="106"/>
      <c r="C139" s="108" t="str">
        <f>IF(H138=1,"確認日",IF(H138=2,"確認予定日",""))</f>
        <v/>
      </c>
      <c r="D139" s="108"/>
      <c r="E139" s="77"/>
      <c r="F139" s="274"/>
      <c r="G139" s="56"/>
      <c r="H139" s="56"/>
      <c r="I139" s="85">
        <f>IF(AND(OR(H138=1,H138=2),F139=""),1,0)</f>
        <v>0</v>
      </c>
      <c r="J139" s="56"/>
      <c r="K139" s="56"/>
      <c r="L139" s="56"/>
    </row>
    <row r="140" spans="1:12" ht="18" customHeight="1">
      <c r="A140" s="121"/>
      <c r="B140" s="106"/>
      <c r="C140" s="75" t="str">
        <f>IF(H138=1,"確認相手先","")</f>
        <v/>
      </c>
      <c r="D140" s="108" t="str">
        <f>IF(C140&lt;&gt;"","社名","")</f>
        <v/>
      </c>
      <c r="E140" s="77"/>
      <c r="F140" s="275"/>
      <c r="G140" s="56"/>
      <c r="H140" s="56"/>
      <c r="I140" s="85">
        <f>IF(AND(H138=1,F140=""),1,0)</f>
        <v>0</v>
      </c>
      <c r="J140" s="56"/>
      <c r="K140" s="56"/>
      <c r="L140" s="56"/>
    </row>
    <row r="141" spans="1:12" ht="18" customHeight="1">
      <c r="A141" s="121"/>
      <c r="B141" s="106"/>
      <c r="C141" s="135"/>
      <c r="D141" s="108" t="str">
        <f>IF(C140&lt;&gt;"","担当者","")</f>
        <v/>
      </c>
      <c r="E141" s="77"/>
      <c r="F141" s="275"/>
      <c r="G141" s="56"/>
      <c r="H141" s="56"/>
      <c r="I141" s="85">
        <f>IF(AND(H138=1,F141=""),1,0)</f>
        <v>0</v>
      </c>
      <c r="J141" s="56"/>
      <c r="K141" s="56"/>
      <c r="L141" s="56"/>
    </row>
    <row r="142" spans="1:12" ht="18" customHeight="1">
      <c r="A142" s="121"/>
      <c r="B142" s="106"/>
      <c r="C142" s="76"/>
      <c r="D142" s="108" t="str">
        <f>IF(C140&lt;&gt;"","電話番号","")</f>
        <v/>
      </c>
      <c r="E142" s="77"/>
      <c r="F142" s="276"/>
      <c r="G142" s="56"/>
      <c r="H142" s="56"/>
      <c r="I142" s="85">
        <f>IF(AND(H138=1,F142=""),1,0)</f>
        <v>0</v>
      </c>
      <c r="J142" s="56"/>
      <c r="K142" s="56"/>
      <c r="L142" s="56"/>
    </row>
    <row r="143" spans="1:12" ht="18" customHeight="1">
      <c r="A143" s="121"/>
      <c r="B143" s="106"/>
      <c r="C143" s="108" t="str">
        <f>IF(C140&lt;&gt;"","出演団体担当者名","")</f>
        <v/>
      </c>
      <c r="D143" s="108"/>
      <c r="E143" s="77"/>
      <c r="F143" s="275"/>
      <c r="G143" s="56"/>
      <c r="H143" s="56"/>
      <c r="I143" s="85">
        <f>IF(AND(H138=1,F143=""),1,0)</f>
        <v>0</v>
      </c>
      <c r="J143" s="56"/>
      <c r="K143" s="56"/>
      <c r="L143" s="56"/>
    </row>
    <row r="144" spans="1:12" ht="18" customHeight="1">
      <c r="A144" s="121"/>
      <c r="B144" s="110"/>
      <c r="C144" s="113" t="str">
        <f>IF(H138=0,"","使用料")</f>
        <v/>
      </c>
      <c r="D144" s="113"/>
      <c r="E144" s="78"/>
      <c r="F144" s="278" t="s">
        <v>25</v>
      </c>
      <c r="G144" s="56"/>
      <c r="H144" s="60">
        <f>IF(F144=$H$1,0,1)</f>
        <v>0</v>
      </c>
      <c r="I144" s="85">
        <f>IF(AND(H138&lt;&gt;0,H144=0),1,0)</f>
        <v>0</v>
      </c>
      <c r="J144" s="56"/>
      <c r="K144" s="109" t="str">
        <f>IF(OR(H138=0,F144=$H$1),"",IF(F144=選択肢!$F$29,1,0))</f>
        <v/>
      </c>
      <c r="L144" s="56"/>
    </row>
    <row r="145" spans="1:12" ht="21.75" customHeight="1">
      <c r="A145" s="344"/>
      <c r="B145" s="106" t="s">
        <v>79</v>
      </c>
      <c r="C145" s="114" t="s">
        <v>66</v>
      </c>
      <c r="D145" s="394"/>
      <c r="E145" s="394"/>
      <c r="F145" s="395"/>
      <c r="G145" s="56"/>
      <c r="H145" s="60">
        <f>COUNTBLANK(D145:D147)</f>
        <v>3</v>
      </c>
      <c r="I145" s="85">
        <f>IF(AND(OR(I148=0,H145&lt;3),D145=""),1,0)</f>
        <v>0</v>
      </c>
      <c r="J145" s="306">
        <f>IF(OR(AND(H145=3,I148=1,SUM(I145:I154)=1),SUM(I145:I154)=0),0,1)</f>
        <v>0</v>
      </c>
      <c r="K145" s="57"/>
      <c r="L145" s="56"/>
    </row>
    <row r="146" spans="1:12" ht="21.75" customHeight="1">
      <c r="A146" s="344"/>
      <c r="B146" s="106"/>
      <c r="C146" s="119" t="s">
        <v>170</v>
      </c>
      <c r="D146" s="396"/>
      <c r="E146" s="396"/>
      <c r="F146" s="397"/>
      <c r="G146" s="56"/>
      <c r="H146" s="56"/>
      <c r="I146" s="85">
        <f>IF(AND(OR(I148=0,H145&lt;3),D146=""),1,0)</f>
        <v>0</v>
      </c>
      <c r="J146" s="56"/>
      <c r="K146" s="56"/>
      <c r="L146" s="56"/>
    </row>
    <row r="147" spans="1:12" ht="21.75" customHeight="1">
      <c r="A147" s="121"/>
      <c r="B147" s="106"/>
      <c r="C147" s="107" t="s">
        <v>173</v>
      </c>
      <c r="D147" s="392"/>
      <c r="E147" s="392"/>
      <c r="F147" s="393"/>
      <c r="G147" s="56"/>
      <c r="H147" s="56"/>
      <c r="I147" s="85">
        <f>IF(AND(OR(I148=0,H145&lt;3),D147=""),1,0)</f>
        <v>0</v>
      </c>
      <c r="J147" s="56"/>
      <c r="K147" s="56"/>
      <c r="L147" s="56"/>
    </row>
    <row r="148" spans="1:12" ht="18" customHeight="1">
      <c r="A148" s="121"/>
      <c r="B148" s="106"/>
      <c r="C148" s="120" t="s">
        <v>172</v>
      </c>
      <c r="D148" s="108"/>
      <c r="E148" s="77"/>
      <c r="F148" s="337" t="s">
        <v>25</v>
      </c>
      <c r="G148" s="56"/>
      <c r="H148" s="304">
        <f>IF(F148=選択肢!$E$29,1,IF(F148=選択肢!$E$30,2,IF(F148=選択肢!$E$28,3,0)))</f>
        <v>0</v>
      </c>
      <c r="I148" s="85">
        <f>IF(H148=0,1,0)</f>
        <v>1</v>
      </c>
      <c r="J148" s="56"/>
      <c r="K148" s="109" t="str">
        <f>IF(OR(F148=$H$1,F148=選択肢!$E$30),"",IF(F148=選択肢!$E$28,1,0))</f>
        <v/>
      </c>
      <c r="L148" s="56"/>
    </row>
    <row r="149" spans="1:12" ht="18" customHeight="1">
      <c r="A149" s="121"/>
      <c r="B149" s="106"/>
      <c r="C149" s="108" t="str">
        <f>IF(H148=1,"確認日",IF(H148=2,"確認予定日",""))</f>
        <v/>
      </c>
      <c r="D149" s="108"/>
      <c r="E149" s="77"/>
      <c r="F149" s="274"/>
      <c r="G149" s="56"/>
      <c r="H149" s="56"/>
      <c r="I149" s="85">
        <f>IF(AND(OR(H148=1,H148=2),F149=""),1,0)</f>
        <v>0</v>
      </c>
      <c r="J149" s="56"/>
      <c r="K149" s="56"/>
      <c r="L149" s="56"/>
    </row>
    <row r="150" spans="1:12" ht="18" customHeight="1">
      <c r="A150" s="121"/>
      <c r="B150" s="106"/>
      <c r="C150" s="75" t="str">
        <f>IF(H148=1,"確認相手先","")</f>
        <v/>
      </c>
      <c r="D150" s="108" t="str">
        <f>IF(C150&lt;&gt;"","社名","")</f>
        <v/>
      </c>
      <c r="E150" s="77"/>
      <c r="F150" s="275"/>
      <c r="G150" s="56"/>
      <c r="H150" s="56"/>
      <c r="I150" s="85">
        <f>IF(AND(H148=1,F150=""),1,0)</f>
        <v>0</v>
      </c>
      <c r="J150" s="56"/>
      <c r="K150" s="56"/>
      <c r="L150" s="56"/>
    </row>
    <row r="151" spans="1:12" ht="18" customHeight="1">
      <c r="A151" s="121"/>
      <c r="B151" s="106"/>
      <c r="C151" s="135"/>
      <c r="D151" s="108" t="str">
        <f>IF(C150&lt;&gt;"","担当者","")</f>
        <v/>
      </c>
      <c r="E151" s="77"/>
      <c r="F151" s="275"/>
      <c r="G151" s="56"/>
      <c r="H151" s="56"/>
      <c r="I151" s="85">
        <f>IF(AND(H148=1,F151=""),1,0)</f>
        <v>0</v>
      </c>
      <c r="J151" s="56"/>
      <c r="K151" s="56"/>
      <c r="L151" s="56"/>
    </row>
    <row r="152" spans="1:12" ht="18" customHeight="1">
      <c r="A152" s="121"/>
      <c r="B152" s="106"/>
      <c r="C152" s="76"/>
      <c r="D152" s="108" t="str">
        <f>IF(C150&lt;&gt;"","電話番号","")</f>
        <v/>
      </c>
      <c r="E152" s="77"/>
      <c r="F152" s="276"/>
      <c r="G152" s="56"/>
      <c r="H152" s="56"/>
      <c r="I152" s="85">
        <f>IF(AND(H148=1,F152=""),1,0)</f>
        <v>0</v>
      </c>
      <c r="J152" s="56"/>
      <c r="K152" s="56"/>
      <c r="L152" s="56"/>
    </row>
    <row r="153" spans="1:12" ht="18" customHeight="1">
      <c r="A153" s="121"/>
      <c r="B153" s="106"/>
      <c r="C153" s="108" t="str">
        <f>IF(C150&lt;&gt;"","出演団体担当者名","")</f>
        <v/>
      </c>
      <c r="D153" s="108"/>
      <c r="E153" s="77"/>
      <c r="F153" s="275"/>
      <c r="G153" s="56"/>
      <c r="H153" s="56"/>
      <c r="I153" s="85">
        <f>IF(AND(H148=1,F153=""),1,0)</f>
        <v>0</v>
      </c>
      <c r="J153" s="56"/>
      <c r="K153" s="56"/>
      <c r="L153" s="56"/>
    </row>
    <row r="154" spans="1:12" ht="18" customHeight="1">
      <c r="A154" s="121"/>
      <c r="B154" s="106"/>
      <c r="C154" s="111" t="str">
        <f>IF(H148=0,"","使用料")</f>
        <v/>
      </c>
      <c r="D154" s="111"/>
      <c r="E154" s="86"/>
      <c r="F154" s="277" t="s">
        <v>25</v>
      </c>
      <c r="G154" s="56"/>
      <c r="H154" s="60">
        <f>IF(F154=$H$1,0,1)</f>
        <v>0</v>
      </c>
      <c r="I154" s="85">
        <f>IF(AND(H148&lt;&gt;0,H154=0),1,0)</f>
        <v>0</v>
      </c>
      <c r="J154" s="56"/>
      <c r="K154" s="109" t="str">
        <f>IF(OR(H148=0,F154=$H$1),"",IF(F154=選択肢!$F$29,1,0))</f>
        <v/>
      </c>
      <c r="L154" s="56"/>
    </row>
    <row r="155" spans="1:12" ht="21.75" customHeight="1">
      <c r="A155" s="344"/>
      <c r="B155" s="122" t="s">
        <v>80</v>
      </c>
      <c r="C155" s="112" t="s">
        <v>66</v>
      </c>
      <c r="D155" s="398"/>
      <c r="E155" s="398"/>
      <c r="F155" s="399"/>
      <c r="G155" s="56"/>
      <c r="H155" s="60">
        <f>COUNTBLANK(D155:D157)</f>
        <v>3</v>
      </c>
      <c r="I155" s="85">
        <f>IF(AND(OR(I158=0,H155&lt;3),D155=""),1,0)</f>
        <v>0</v>
      </c>
      <c r="J155" s="306">
        <f>IF(OR(AND(H155=3,I158=1,SUM(I155:I164)=1),SUM(I155:I164)=0),0,1)</f>
        <v>0</v>
      </c>
      <c r="K155" s="57"/>
      <c r="L155" s="56"/>
    </row>
    <row r="156" spans="1:12" ht="21.75" customHeight="1">
      <c r="A156" s="344"/>
      <c r="B156" s="106"/>
      <c r="C156" s="119" t="s">
        <v>170</v>
      </c>
      <c r="D156" s="396"/>
      <c r="E156" s="396"/>
      <c r="F156" s="397"/>
      <c r="G156" s="56"/>
      <c r="H156" s="56"/>
      <c r="I156" s="85">
        <f>IF(AND(OR(I158=0,H155&lt;3),D156=""),1,0)</f>
        <v>0</v>
      </c>
      <c r="J156" s="56"/>
      <c r="K156" s="56"/>
      <c r="L156" s="56"/>
    </row>
    <row r="157" spans="1:12" ht="21.75" customHeight="1">
      <c r="A157" s="121"/>
      <c r="B157" s="106"/>
      <c r="C157" s="107" t="s">
        <v>173</v>
      </c>
      <c r="D157" s="392"/>
      <c r="E157" s="392"/>
      <c r="F157" s="393"/>
      <c r="G157" s="56"/>
      <c r="H157" s="56"/>
      <c r="I157" s="85">
        <f>IF(AND(OR(I158=0,H155&lt;3),D157=""),1,0)</f>
        <v>0</v>
      </c>
      <c r="J157" s="56"/>
      <c r="K157" s="56"/>
      <c r="L157" s="56"/>
    </row>
    <row r="158" spans="1:12" ht="18" customHeight="1">
      <c r="A158" s="121"/>
      <c r="B158" s="106"/>
      <c r="C158" s="120" t="s">
        <v>172</v>
      </c>
      <c r="D158" s="108"/>
      <c r="E158" s="77"/>
      <c r="F158" s="337" t="s">
        <v>25</v>
      </c>
      <c r="G158" s="56"/>
      <c r="H158" s="304">
        <f>IF(F158=選択肢!$E$29,1,IF(F158=選択肢!$E$30,2,IF(F158=選択肢!$E$28,3,0)))</f>
        <v>0</v>
      </c>
      <c r="I158" s="85">
        <f>IF(H158=0,1,0)</f>
        <v>1</v>
      </c>
      <c r="J158" s="56"/>
      <c r="K158" s="109" t="str">
        <f>IF(OR(F158=$H$1,F158=選択肢!$E$30),"",IF(F158=選択肢!$E$28,1,0))</f>
        <v/>
      </c>
      <c r="L158" s="56"/>
    </row>
    <row r="159" spans="1:12" ht="18" customHeight="1">
      <c r="A159" s="121"/>
      <c r="B159" s="106"/>
      <c r="C159" s="108" t="str">
        <f>IF(H158=1,"確認日",IF(H158=2,"確認予定日",""))</f>
        <v/>
      </c>
      <c r="D159" s="108"/>
      <c r="E159" s="77"/>
      <c r="F159" s="274"/>
      <c r="G159" s="56"/>
      <c r="H159" s="56"/>
      <c r="I159" s="85">
        <f>IF(AND(OR(H158=1,H158=2),F159=""),1,0)</f>
        <v>0</v>
      </c>
      <c r="J159" s="56"/>
      <c r="K159" s="56"/>
      <c r="L159" s="56"/>
    </row>
    <row r="160" spans="1:12" ht="18" customHeight="1">
      <c r="A160" s="121"/>
      <c r="B160" s="106"/>
      <c r="C160" s="75" t="str">
        <f>IF(H158=1,"確認相手先","")</f>
        <v/>
      </c>
      <c r="D160" s="108" t="str">
        <f>IF(C160&lt;&gt;"","社名","")</f>
        <v/>
      </c>
      <c r="E160" s="77"/>
      <c r="F160" s="275"/>
      <c r="G160" s="56"/>
      <c r="H160" s="56"/>
      <c r="I160" s="85">
        <f>IF(AND(H158=1,F160=""),1,0)</f>
        <v>0</v>
      </c>
      <c r="J160" s="56"/>
      <c r="K160" s="56"/>
      <c r="L160" s="56"/>
    </row>
    <row r="161" spans="1:12" ht="18" customHeight="1">
      <c r="A161" s="121"/>
      <c r="B161" s="106"/>
      <c r="C161" s="135"/>
      <c r="D161" s="108" t="str">
        <f>IF(C160&lt;&gt;"","担当者","")</f>
        <v/>
      </c>
      <c r="E161" s="77"/>
      <c r="F161" s="275"/>
      <c r="G161" s="56"/>
      <c r="H161" s="56"/>
      <c r="I161" s="85">
        <f>IF(AND(H158=1,F161=""),1,0)</f>
        <v>0</v>
      </c>
      <c r="J161" s="56"/>
      <c r="K161" s="56"/>
      <c r="L161" s="56"/>
    </row>
    <row r="162" spans="1:12" ht="18" customHeight="1">
      <c r="A162" s="121"/>
      <c r="B162" s="106"/>
      <c r="C162" s="76"/>
      <c r="D162" s="108" t="str">
        <f>IF(C160&lt;&gt;"","電話番号","")</f>
        <v/>
      </c>
      <c r="E162" s="77"/>
      <c r="F162" s="276"/>
      <c r="G162" s="56"/>
      <c r="H162" s="56"/>
      <c r="I162" s="85">
        <f>IF(AND(H158=1,F162=""),1,0)</f>
        <v>0</v>
      </c>
      <c r="J162" s="56"/>
      <c r="K162" s="56"/>
      <c r="L162" s="56"/>
    </row>
    <row r="163" spans="1:12" ht="18" customHeight="1">
      <c r="A163" s="121"/>
      <c r="B163" s="106"/>
      <c r="C163" s="108" t="str">
        <f>IF(C160&lt;&gt;"","出演団体担当者名","")</f>
        <v/>
      </c>
      <c r="D163" s="108"/>
      <c r="E163" s="77"/>
      <c r="F163" s="275"/>
      <c r="G163" s="56"/>
      <c r="H163" s="56"/>
      <c r="I163" s="85">
        <f>IF(AND(H158=1,F163=""),1,0)</f>
        <v>0</v>
      </c>
      <c r="J163" s="56"/>
      <c r="K163" s="56"/>
      <c r="L163" s="56"/>
    </row>
    <row r="164" spans="1:12" ht="18" customHeight="1">
      <c r="A164" s="121"/>
      <c r="B164" s="110"/>
      <c r="C164" s="113" t="str">
        <f>IF(H158=0,"","使用料")</f>
        <v/>
      </c>
      <c r="D164" s="113"/>
      <c r="E164" s="78"/>
      <c r="F164" s="278" t="s">
        <v>25</v>
      </c>
      <c r="G164" s="56"/>
      <c r="H164" s="60">
        <f>IF(F164=$H$1,0,1)</f>
        <v>0</v>
      </c>
      <c r="I164" s="85">
        <f>IF(AND(H158&lt;&gt;0,H164=0),1,0)</f>
        <v>0</v>
      </c>
      <c r="J164" s="56"/>
      <c r="K164" s="109" t="str">
        <f>IF(OR(H158=0,F164=$H$1),"",IF(F164=選択肢!$F$29,1,0))</f>
        <v/>
      </c>
      <c r="L164" s="56"/>
    </row>
    <row r="165" spans="1:12" ht="21.75" customHeight="1">
      <c r="A165" s="344"/>
      <c r="B165" s="106" t="s">
        <v>81</v>
      </c>
      <c r="C165" s="114" t="s">
        <v>66</v>
      </c>
      <c r="D165" s="394"/>
      <c r="E165" s="394"/>
      <c r="F165" s="395"/>
      <c r="G165" s="56"/>
      <c r="H165" s="60">
        <f>COUNTBLANK(D165:D167)</f>
        <v>3</v>
      </c>
      <c r="I165" s="85">
        <f>IF(AND(OR(I168=0,H165&lt;3),D165=""),1,0)</f>
        <v>0</v>
      </c>
      <c r="J165" s="306">
        <f>IF(OR(AND(H165=3,I168=1,SUM(I165:I174)=1),SUM(I165:I174)=0),0,1)</f>
        <v>0</v>
      </c>
      <c r="K165" s="57"/>
      <c r="L165" s="56"/>
    </row>
    <row r="166" spans="1:12" ht="21.75" customHeight="1">
      <c r="A166" s="344"/>
      <c r="B166" s="106"/>
      <c r="C166" s="119" t="s">
        <v>170</v>
      </c>
      <c r="D166" s="396"/>
      <c r="E166" s="396"/>
      <c r="F166" s="397"/>
      <c r="G166" s="56"/>
      <c r="H166" s="56"/>
      <c r="I166" s="85">
        <f>IF(AND(OR(I168=0,H165&lt;3),D166=""),1,0)</f>
        <v>0</v>
      </c>
      <c r="J166" s="56"/>
      <c r="K166" s="56"/>
      <c r="L166" s="56"/>
    </row>
    <row r="167" spans="1:12" ht="21.75" customHeight="1">
      <c r="A167" s="121"/>
      <c r="B167" s="106"/>
      <c r="C167" s="107" t="s">
        <v>173</v>
      </c>
      <c r="D167" s="392"/>
      <c r="E167" s="392"/>
      <c r="F167" s="393"/>
      <c r="G167" s="56"/>
      <c r="H167" s="56"/>
      <c r="I167" s="85">
        <f>IF(AND(OR(I168=0,H165&lt;3),D167=""),1,0)</f>
        <v>0</v>
      </c>
      <c r="J167" s="56"/>
      <c r="K167" s="56"/>
      <c r="L167" s="56"/>
    </row>
    <row r="168" spans="1:12" ht="18" customHeight="1">
      <c r="A168" s="121"/>
      <c r="B168" s="106"/>
      <c r="C168" s="120" t="s">
        <v>172</v>
      </c>
      <c r="D168" s="108"/>
      <c r="E168" s="77"/>
      <c r="F168" s="337" t="s">
        <v>25</v>
      </c>
      <c r="G168" s="56"/>
      <c r="H168" s="304">
        <f>IF(F168=選択肢!$E$29,1,IF(F168=選択肢!$E$30,2,IF(F168=選択肢!$E$28,3,0)))</f>
        <v>0</v>
      </c>
      <c r="I168" s="85">
        <f>IF(H168=0,1,0)</f>
        <v>1</v>
      </c>
      <c r="J168" s="56"/>
      <c r="K168" s="109" t="str">
        <f>IF(OR(F168=$H$1,F168=選択肢!$E$30),"",IF(F168=選択肢!$E$28,1,0))</f>
        <v/>
      </c>
      <c r="L168" s="56"/>
    </row>
    <row r="169" spans="1:12" ht="18" customHeight="1">
      <c r="A169" s="121"/>
      <c r="B169" s="106"/>
      <c r="C169" s="108" t="str">
        <f>IF(H168=1,"確認日",IF(H168=2,"確認予定日",""))</f>
        <v/>
      </c>
      <c r="D169" s="108"/>
      <c r="E169" s="77"/>
      <c r="F169" s="274"/>
      <c r="G169" s="56"/>
      <c r="H169" s="56"/>
      <c r="I169" s="85">
        <f>IF(AND(OR(H168=1,H168=2),F169=""),1,0)</f>
        <v>0</v>
      </c>
      <c r="J169" s="56"/>
      <c r="K169" s="56"/>
      <c r="L169" s="56"/>
    </row>
    <row r="170" spans="1:12" ht="18" customHeight="1">
      <c r="A170" s="121"/>
      <c r="B170" s="106"/>
      <c r="C170" s="75" t="str">
        <f>IF(H168=1,"確認相手先","")</f>
        <v/>
      </c>
      <c r="D170" s="108" t="str">
        <f>IF(C170&lt;&gt;"","社名","")</f>
        <v/>
      </c>
      <c r="E170" s="77"/>
      <c r="F170" s="275"/>
      <c r="G170" s="56"/>
      <c r="H170" s="56"/>
      <c r="I170" s="85">
        <f>IF(AND(H168=1,F170=""),1,0)</f>
        <v>0</v>
      </c>
      <c r="J170" s="56"/>
      <c r="K170" s="56"/>
      <c r="L170" s="56"/>
    </row>
    <row r="171" spans="1:12" ht="18" customHeight="1">
      <c r="A171" s="121"/>
      <c r="B171" s="106"/>
      <c r="C171" s="135"/>
      <c r="D171" s="108" t="str">
        <f>IF(C170&lt;&gt;"","担当者","")</f>
        <v/>
      </c>
      <c r="E171" s="77"/>
      <c r="F171" s="275"/>
      <c r="G171" s="56"/>
      <c r="H171" s="56"/>
      <c r="I171" s="85">
        <f>IF(AND(H168=1,F171=""),1,0)</f>
        <v>0</v>
      </c>
      <c r="J171" s="56"/>
      <c r="K171" s="56"/>
      <c r="L171" s="56"/>
    </row>
    <row r="172" spans="1:12" ht="18" customHeight="1">
      <c r="A172" s="121"/>
      <c r="B172" s="106"/>
      <c r="C172" s="76"/>
      <c r="D172" s="108" t="str">
        <f>IF(C170&lt;&gt;"","電話番号","")</f>
        <v/>
      </c>
      <c r="E172" s="77"/>
      <c r="F172" s="276"/>
      <c r="G172" s="56"/>
      <c r="H172" s="56"/>
      <c r="I172" s="85">
        <f>IF(AND(H168=1,F172=""),1,0)</f>
        <v>0</v>
      </c>
      <c r="J172" s="56"/>
      <c r="K172" s="56"/>
      <c r="L172" s="56"/>
    </row>
    <row r="173" spans="1:12" ht="18" customHeight="1">
      <c r="A173" s="121"/>
      <c r="B173" s="106"/>
      <c r="C173" s="108" t="str">
        <f>IF(C170&lt;&gt;"","出演団体担当者名","")</f>
        <v/>
      </c>
      <c r="D173" s="108"/>
      <c r="E173" s="77"/>
      <c r="F173" s="275"/>
      <c r="G173" s="56"/>
      <c r="H173" s="56"/>
      <c r="I173" s="85">
        <f>IF(AND(H168=1,F173=""),1,0)</f>
        <v>0</v>
      </c>
      <c r="J173" s="56"/>
      <c r="K173" s="56"/>
      <c r="L173" s="56"/>
    </row>
    <row r="174" spans="1:12" ht="18" customHeight="1">
      <c r="A174" s="121"/>
      <c r="B174" s="110"/>
      <c r="C174" s="113" t="str">
        <f>IF(H168=0,"","使用料")</f>
        <v/>
      </c>
      <c r="D174" s="113"/>
      <c r="E174" s="78"/>
      <c r="F174" s="278" t="s">
        <v>25</v>
      </c>
      <c r="G174" s="56"/>
      <c r="H174" s="60">
        <f>IF(F174=$H$1,0,1)</f>
        <v>0</v>
      </c>
      <c r="I174" s="85">
        <f>IF(AND(H168&lt;&gt;0,H174=0),1,0)</f>
        <v>0</v>
      </c>
      <c r="J174" s="56"/>
      <c r="K174" s="109" t="str">
        <f>IF(OR(H168=0,F174=$H$1),"",IF(F174=選択肢!$F$29,1,0))</f>
        <v/>
      </c>
      <c r="L174" s="56"/>
    </row>
    <row r="175" spans="1:12" ht="21.75" customHeight="1">
      <c r="A175" s="344"/>
      <c r="B175" s="106" t="s">
        <v>82</v>
      </c>
      <c r="C175" s="114" t="s">
        <v>66</v>
      </c>
      <c r="D175" s="394"/>
      <c r="E175" s="394"/>
      <c r="F175" s="395"/>
      <c r="G175" s="56"/>
      <c r="H175" s="60">
        <f>COUNTBLANK(D175:D177)</f>
        <v>3</v>
      </c>
      <c r="I175" s="85">
        <f>IF(AND(OR(I178=0,H175&lt;3),D175=""),1,0)</f>
        <v>0</v>
      </c>
      <c r="J175" s="306">
        <f>IF(OR(AND(H175=3,I178=1,SUM(I175:I184)=1),SUM(I175:I184)=0),0,1)</f>
        <v>0</v>
      </c>
      <c r="K175" s="57"/>
      <c r="L175" s="56"/>
    </row>
    <row r="176" spans="1:12" ht="21.75" customHeight="1">
      <c r="A176" s="344"/>
      <c r="B176" s="106"/>
      <c r="C176" s="119" t="s">
        <v>170</v>
      </c>
      <c r="D176" s="396"/>
      <c r="E176" s="396"/>
      <c r="F176" s="397"/>
      <c r="G176" s="56"/>
      <c r="H176" s="56"/>
      <c r="I176" s="85">
        <f>IF(AND(OR(I178=0,H175&lt;3),D176=""),1,0)</f>
        <v>0</v>
      </c>
      <c r="J176" s="56"/>
      <c r="K176" s="56"/>
      <c r="L176" s="56"/>
    </row>
    <row r="177" spans="1:12" ht="21.75" customHeight="1">
      <c r="A177" s="121"/>
      <c r="B177" s="106"/>
      <c r="C177" s="107" t="s">
        <v>173</v>
      </c>
      <c r="D177" s="392"/>
      <c r="E177" s="392"/>
      <c r="F177" s="393"/>
      <c r="G177" s="56"/>
      <c r="H177" s="56"/>
      <c r="I177" s="85">
        <f>IF(AND(OR(I178=0,H175&lt;3),D177=""),1,0)</f>
        <v>0</v>
      </c>
      <c r="J177" s="56"/>
      <c r="K177" s="56"/>
      <c r="L177" s="56"/>
    </row>
    <row r="178" spans="1:12" ht="18" customHeight="1">
      <c r="A178" s="121"/>
      <c r="B178" s="106"/>
      <c r="C178" s="120" t="s">
        <v>172</v>
      </c>
      <c r="D178" s="108"/>
      <c r="E178" s="77"/>
      <c r="F178" s="337" t="s">
        <v>25</v>
      </c>
      <c r="G178" s="56"/>
      <c r="H178" s="304">
        <f>IF(F178=選択肢!$E$29,1,IF(F178=選択肢!$E$30,2,IF(F178=選択肢!$E$28,3,0)))</f>
        <v>0</v>
      </c>
      <c r="I178" s="85">
        <f>IF(H178=0,1,0)</f>
        <v>1</v>
      </c>
      <c r="J178" s="56"/>
      <c r="K178" s="109" t="str">
        <f>IF(OR(F178=$H$1,F178=選択肢!$E$30),"",IF(F178=選択肢!$E$28,1,0))</f>
        <v/>
      </c>
      <c r="L178" s="56"/>
    </row>
    <row r="179" spans="1:12" ht="18" customHeight="1">
      <c r="A179" s="121"/>
      <c r="B179" s="106"/>
      <c r="C179" s="108" t="str">
        <f>IF(H178=1,"確認日",IF(H178=2,"確認予定日",""))</f>
        <v/>
      </c>
      <c r="D179" s="108"/>
      <c r="E179" s="77"/>
      <c r="F179" s="274"/>
      <c r="G179" s="56"/>
      <c r="H179" s="56"/>
      <c r="I179" s="85">
        <f>IF(AND(OR(H178=1,H178=2),F179=""),1,0)</f>
        <v>0</v>
      </c>
      <c r="J179" s="56"/>
      <c r="K179" s="56"/>
      <c r="L179" s="56"/>
    </row>
    <row r="180" spans="1:12" ht="18" customHeight="1">
      <c r="A180" s="121"/>
      <c r="B180" s="106"/>
      <c r="C180" s="75" t="str">
        <f>IF(H178=1,"確認相手先","")</f>
        <v/>
      </c>
      <c r="D180" s="108" t="str">
        <f>IF(C180&lt;&gt;"","社名","")</f>
        <v/>
      </c>
      <c r="E180" s="77"/>
      <c r="F180" s="275"/>
      <c r="G180" s="56"/>
      <c r="H180" s="56"/>
      <c r="I180" s="85">
        <f>IF(AND(H178=1,F180=""),1,0)</f>
        <v>0</v>
      </c>
      <c r="J180" s="56"/>
      <c r="K180" s="56"/>
      <c r="L180" s="56"/>
    </row>
    <row r="181" spans="1:12" ht="18" customHeight="1">
      <c r="A181" s="121"/>
      <c r="B181" s="106"/>
      <c r="C181" s="135"/>
      <c r="D181" s="108" t="str">
        <f>IF(C180&lt;&gt;"","担当者","")</f>
        <v/>
      </c>
      <c r="E181" s="77"/>
      <c r="F181" s="275"/>
      <c r="G181" s="56"/>
      <c r="H181" s="56"/>
      <c r="I181" s="85">
        <f>IF(AND(H178=1,F181=""),1,0)</f>
        <v>0</v>
      </c>
      <c r="J181" s="56"/>
      <c r="K181" s="56"/>
      <c r="L181" s="56"/>
    </row>
    <row r="182" spans="1:12" ht="18" customHeight="1">
      <c r="A182" s="121"/>
      <c r="B182" s="106"/>
      <c r="C182" s="76"/>
      <c r="D182" s="108" t="str">
        <f>IF(C180&lt;&gt;"","電話番号","")</f>
        <v/>
      </c>
      <c r="E182" s="77"/>
      <c r="F182" s="276"/>
      <c r="G182" s="56"/>
      <c r="H182" s="56"/>
      <c r="I182" s="85">
        <f>IF(AND(H178=1,F182=""),1,0)</f>
        <v>0</v>
      </c>
      <c r="J182" s="56"/>
      <c r="K182" s="56"/>
      <c r="L182" s="56"/>
    </row>
    <row r="183" spans="1:12" ht="18" customHeight="1">
      <c r="A183" s="121"/>
      <c r="B183" s="106"/>
      <c r="C183" s="108" t="str">
        <f>IF(C180&lt;&gt;"","出演団体担当者名","")</f>
        <v/>
      </c>
      <c r="D183" s="108"/>
      <c r="E183" s="77"/>
      <c r="F183" s="275"/>
      <c r="G183" s="56"/>
      <c r="H183" s="56"/>
      <c r="I183" s="85">
        <f>IF(AND(H178=1,F183=""),1,0)</f>
        <v>0</v>
      </c>
      <c r="J183" s="56"/>
      <c r="K183" s="56"/>
      <c r="L183" s="56"/>
    </row>
    <row r="184" spans="1:12" ht="18" customHeight="1" thickBot="1">
      <c r="A184" s="121"/>
      <c r="B184" s="106"/>
      <c r="C184" s="111" t="str">
        <f>IF(H178=0,"","使用料")</f>
        <v/>
      </c>
      <c r="D184" s="111"/>
      <c r="E184" s="86"/>
      <c r="F184" s="277" t="s">
        <v>25</v>
      </c>
      <c r="G184" s="56"/>
      <c r="H184" s="60">
        <f>IF(F184=$H$1,0,1)</f>
        <v>0</v>
      </c>
      <c r="I184" s="85">
        <f>IF(AND(H178&lt;&gt;0,H184=0),1,0)</f>
        <v>0</v>
      </c>
      <c r="J184" s="56"/>
      <c r="K184" s="109" t="str">
        <f>IF(OR(H178=0,F184=$H$1),"",IF(F184=選択肢!$F$29,1,0))</f>
        <v/>
      </c>
      <c r="L184" s="56"/>
    </row>
    <row r="185" spans="1:12" s="38" customFormat="1" ht="15" customHeight="1">
      <c r="A185" s="346" t="s">
        <v>497</v>
      </c>
      <c r="B185" s="292" t="s">
        <v>500</v>
      </c>
      <c r="C185" s="40"/>
      <c r="D185" s="40"/>
      <c r="E185" s="40"/>
      <c r="F185" s="41"/>
      <c r="G185" s="2"/>
      <c r="H185" s="2"/>
      <c r="I185" s="2"/>
      <c r="J185" s="2"/>
      <c r="K185" s="2"/>
      <c r="L185" s="2"/>
    </row>
    <row r="186" spans="1:12" s="38" customFormat="1" ht="15" customHeight="1">
      <c r="A186" s="291"/>
      <c r="B186" s="42" t="s">
        <v>501</v>
      </c>
      <c r="C186" s="43"/>
      <c r="D186" s="43"/>
      <c r="E186" s="43"/>
      <c r="F186" s="44"/>
      <c r="G186" s="2"/>
      <c r="H186" s="2"/>
      <c r="I186" s="2"/>
      <c r="J186" s="2"/>
      <c r="K186" s="2"/>
      <c r="L186" s="2"/>
    </row>
    <row r="187" spans="1:12" s="38" customFormat="1" ht="18" customHeight="1">
      <c r="A187" s="291"/>
      <c r="B187" s="300" t="s">
        <v>499</v>
      </c>
      <c r="C187" s="471" t="s">
        <v>25</v>
      </c>
      <c r="D187" s="472"/>
      <c r="E187" s="301"/>
      <c r="F187" s="302"/>
      <c r="G187" s="2"/>
      <c r="H187" s="263">
        <f>IF(C187=選択肢!A28,1,IF(C187=選択肢!A29,2,0))</f>
        <v>0</v>
      </c>
      <c r="I187" s="2"/>
      <c r="J187" s="307">
        <f>IF(OR(H187=2,AND(H187=1,SUM(I189:I198)&gt;0)),0,1)</f>
        <v>1</v>
      </c>
      <c r="K187" s="2"/>
      <c r="L187" s="2"/>
    </row>
    <row r="188" spans="1:12" s="38" customFormat="1" ht="18" customHeight="1">
      <c r="A188" s="291"/>
      <c r="B188" s="293" t="str">
        <f>IF($H$187=1,"使用内容","")</f>
        <v/>
      </c>
      <c r="C188" s="473" t="str">
        <f>IF($H$187=1,"使用項目","")</f>
        <v/>
      </c>
      <c r="D188" s="474"/>
      <c r="E188" s="475" t="str">
        <f>IF($H$187=1,"使用方法","")</f>
        <v/>
      </c>
      <c r="F188" s="476"/>
      <c r="G188" s="2"/>
      <c r="H188" s="2"/>
      <c r="I188" s="2"/>
      <c r="J188" s="2"/>
      <c r="K188" s="2"/>
      <c r="L188" s="2"/>
    </row>
    <row r="189" spans="1:12" s="38" customFormat="1" ht="21.75" customHeight="1">
      <c r="A189" s="291"/>
      <c r="B189" s="294"/>
      <c r="C189" s="477"/>
      <c r="D189" s="478"/>
      <c r="E189" s="492"/>
      <c r="F189" s="493"/>
      <c r="G189" s="2"/>
      <c r="H189" s="263">
        <f>COUNTA(C189:F189)</f>
        <v>0</v>
      </c>
      <c r="I189" s="305">
        <f>IF(AND($H$187=1,H189=2),1,0)</f>
        <v>0</v>
      </c>
      <c r="J189" s="2"/>
      <c r="K189" s="2"/>
      <c r="L189" s="2"/>
    </row>
    <row r="190" spans="1:12" s="38" customFormat="1" ht="21.75" customHeight="1">
      <c r="A190" s="291"/>
      <c r="B190" s="294"/>
      <c r="C190" s="477"/>
      <c r="D190" s="478"/>
      <c r="E190" s="492"/>
      <c r="F190" s="493"/>
      <c r="G190" s="2"/>
      <c r="H190" s="263">
        <f t="shared" ref="H190:H198" si="3">COUNTA(C190:F190)</f>
        <v>0</v>
      </c>
      <c r="I190" s="305">
        <f t="shared" ref="I190:I198" si="4">IF(AND($H$187=1,H190=2),1,0)</f>
        <v>0</v>
      </c>
      <c r="J190" s="2"/>
      <c r="K190" s="2"/>
      <c r="L190" s="2"/>
    </row>
    <row r="191" spans="1:12" s="38" customFormat="1" ht="21.75" customHeight="1">
      <c r="A191" s="291"/>
      <c r="B191" s="294"/>
      <c r="C191" s="477"/>
      <c r="D191" s="478"/>
      <c r="E191" s="492"/>
      <c r="F191" s="493"/>
      <c r="G191" s="2"/>
      <c r="H191" s="263">
        <f t="shared" si="3"/>
        <v>0</v>
      </c>
      <c r="I191" s="305">
        <f t="shared" si="4"/>
        <v>0</v>
      </c>
      <c r="J191" s="2"/>
      <c r="K191" s="2"/>
      <c r="L191" s="2"/>
    </row>
    <row r="192" spans="1:12" s="38" customFormat="1" ht="21.75" customHeight="1">
      <c r="A192" s="291"/>
      <c r="B192" s="294"/>
      <c r="C192" s="477"/>
      <c r="D192" s="478"/>
      <c r="E192" s="492"/>
      <c r="F192" s="493"/>
      <c r="G192" s="2"/>
      <c r="H192" s="263">
        <f t="shared" si="3"/>
        <v>0</v>
      </c>
      <c r="I192" s="305">
        <f t="shared" si="4"/>
        <v>0</v>
      </c>
      <c r="J192" s="2"/>
      <c r="K192" s="2"/>
      <c r="L192" s="2"/>
    </row>
    <row r="193" spans="1:12" s="38" customFormat="1" ht="21.75" customHeight="1">
      <c r="A193" s="291"/>
      <c r="B193" s="294"/>
      <c r="C193" s="477"/>
      <c r="D193" s="478"/>
      <c r="E193" s="492"/>
      <c r="F193" s="493"/>
      <c r="G193" s="2"/>
      <c r="H193" s="263">
        <f t="shared" si="3"/>
        <v>0</v>
      </c>
      <c r="I193" s="305">
        <f t="shared" si="4"/>
        <v>0</v>
      </c>
      <c r="J193" s="2"/>
      <c r="K193" s="2"/>
      <c r="L193" s="2"/>
    </row>
    <row r="194" spans="1:12" s="38" customFormat="1" ht="21.75" customHeight="1">
      <c r="A194" s="291"/>
      <c r="B194" s="294"/>
      <c r="C194" s="477"/>
      <c r="D194" s="478"/>
      <c r="E194" s="492"/>
      <c r="F194" s="493"/>
      <c r="G194" s="2"/>
      <c r="H194" s="263">
        <f t="shared" si="3"/>
        <v>0</v>
      </c>
      <c r="I194" s="305">
        <f t="shared" si="4"/>
        <v>0</v>
      </c>
      <c r="J194" s="2"/>
      <c r="K194" s="2"/>
      <c r="L194" s="2"/>
    </row>
    <row r="195" spans="1:12" s="38" customFormat="1" ht="21.75" customHeight="1">
      <c r="A195" s="291"/>
      <c r="B195" s="294"/>
      <c r="C195" s="477"/>
      <c r="D195" s="478"/>
      <c r="E195" s="492"/>
      <c r="F195" s="493"/>
      <c r="G195" s="2"/>
      <c r="H195" s="263">
        <f t="shared" si="3"/>
        <v>0</v>
      </c>
      <c r="I195" s="305">
        <f t="shared" si="4"/>
        <v>0</v>
      </c>
      <c r="J195" s="2"/>
      <c r="K195" s="2"/>
      <c r="L195" s="2"/>
    </row>
    <row r="196" spans="1:12" s="38" customFormat="1" ht="21.75" customHeight="1">
      <c r="A196" s="291"/>
      <c r="B196" s="294"/>
      <c r="C196" s="477"/>
      <c r="D196" s="478"/>
      <c r="E196" s="492"/>
      <c r="F196" s="493"/>
      <c r="G196" s="2"/>
      <c r="H196" s="263">
        <f t="shared" si="3"/>
        <v>0</v>
      </c>
      <c r="I196" s="305">
        <f t="shared" si="4"/>
        <v>0</v>
      </c>
      <c r="J196" s="2"/>
      <c r="K196" s="2"/>
      <c r="L196" s="2"/>
    </row>
    <row r="197" spans="1:12" s="38" customFormat="1" ht="21.75" customHeight="1">
      <c r="A197" s="291"/>
      <c r="B197" s="294"/>
      <c r="C197" s="477"/>
      <c r="D197" s="478"/>
      <c r="E197" s="492"/>
      <c r="F197" s="493"/>
      <c r="G197" s="2"/>
      <c r="H197" s="263">
        <f t="shared" si="3"/>
        <v>0</v>
      </c>
      <c r="I197" s="305">
        <f t="shared" si="4"/>
        <v>0</v>
      </c>
      <c r="J197" s="2"/>
      <c r="K197" s="2"/>
      <c r="L197" s="2"/>
    </row>
    <row r="198" spans="1:12" s="38" customFormat="1" ht="21.75" customHeight="1" thickBot="1">
      <c r="A198" s="291"/>
      <c r="B198" s="294"/>
      <c r="C198" s="490"/>
      <c r="D198" s="491"/>
      <c r="E198" s="494"/>
      <c r="F198" s="495"/>
      <c r="G198" s="2"/>
      <c r="H198" s="263">
        <f t="shared" si="3"/>
        <v>0</v>
      </c>
      <c r="I198" s="305">
        <f t="shared" si="4"/>
        <v>0</v>
      </c>
      <c r="J198" s="2"/>
      <c r="K198" s="2"/>
      <c r="L198" s="2"/>
    </row>
    <row r="199" spans="1:12" s="38" customFormat="1" ht="15" customHeight="1">
      <c r="A199" s="479" t="s">
        <v>498</v>
      </c>
      <c r="B199" s="39" t="s">
        <v>154</v>
      </c>
      <c r="C199" s="40"/>
      <c r="D199" s="40"/>
      <c r="E199" s="40"/>
      <c r="F199" s="41"/>
      <c r="G199" s="2"/>
      <c r="H199" s="2"/>
      <c r="I199" s="2"/>
      <c r="J199" s="2"/>
      <c r="K199" s="2"/>
      <c r="L199" s="2"/>
    </row>
    <row r="200" spans="1:12" s="38" customFormat="1" ht="15" customHeight="1">
      <c r="A200" s="480"/>
      <c r="B200" s="42" t="s">
        <v>155</v>
      </c>
      <c r="C200" s="43"/>
      <c r="D200" s="43"/>
      <c r="E200" s="43"/>
      <c r="F200" s="44"/>
      <c r="G200" s="2"/>
      <c r="H200" s="2"/>
      <c r="I200" s="2"/>
      <c r="J200" s="2"/>
      <c r="K200" s="2"/>
      <c r="L200" s="2"/>
    </row>
    <row r="201" spans="1:12" s="38" customFormat="1" ht="15" customHeight="1">
      <c r="A201" s="480"/>
      <c r="B201" s="42" t="s">
        <v>156</v>
      </c>
      <c r="C201" s="43"/>
      <c r="D201" s="43"/>
      <c r="E201" s="43"/>
      <c r="F201" s="44"/>
      <c r="G201" s="2"/>
      <c r="H201" s="2"/>
      <c r="I201" s="2"/>
      <c r="J201" s="2"/>
      <c r="K201" s="2"/>
      <c r="L201" s="2"/>
    </row>
    <row r="202" spans="1:12" s="38" customFormat="1" ht="18" customHeight="1">
      <c r="A202" s="480"/>
      <c r="B202" s="352" t="str">
        <f>選択肢!A2&amp;" 関東カラーガードコンテストにおける団体の演奏演技について"</f>
        <v>2017 関東カラーガードコンテストにおける団体の演奏演技について</v>
      </c>
      <c r="C202" s="45"/>
      <c r="D202" s="45"/>
      <c r="E202" s="45"/>
      <c r="F202" s="46"/>
      <c r="G202" s="2"/>
      <c r="H202" s="2"/>
      <c r="I202" s="2"/>
      <c r="J202" s="2"/>
      <c r="K202" s="2"/>
      <c r="L202" s="2"/>
    </row>
    <row r="203" spans="1:12" s="38" customFormat="1" ht="18" customHeight="1">
      <c r="A203" s="131"/>
      <c r="B203" s="47"/>
      <c r="C203" s="48" t="s">
        <v>157</v>
      </c>
      <c r="D203" s="45"/>
      <c r="E203" s="45"/>
      <c r="F203" s="46"/>
      <c r="G203" s="2"/>
      <c r="H203" s="2"/>
      <c r="I203" s="2"/>
      <c r="J203" s="2"/>
      <c r="K203" s="2"/>
      <c r="L203" s="2"/>
    </row>
    <row r="204" spans="1:12" s="38" customFormat="1" ht="18" customHeight="1">
      <c r="A204" s="131"/>
      <c r="B204" s="47"/>
      <c r="C204" s="48"/>
      <c r="D204" s="481" t="s">
        <v>25</v>
      </c>
      <c r="E204" s="482"/>
      <c r="F204" s="49"/>
      <c r="G204" s="2"/>
      <c r="H204" s="2"/>
      <c r="I204" s="2"/>
      <c r="J204" s="307">
        <f>IF(OR(D204=$H$1,D204=""),1,0)</f>
        <v>1</v>
      </c>
      <c r="K204" s="2"/>
      <c r="L204" s="2"/>
    </row>
    <row r="205" spans="1:12" s="38" customFormat="1" ht="18" customHeight="1">
      <c r="A205" s="131"/>
      <c r="B205" s="47"/>
      <c r="C205" s="48" t="s">
        <v>158</v>
      </c>
      <c r="D205" s="48"/>
      <c r="E205" s="48"/>
      <c r="F205" s="115"/>
      <c r="G205" s="2"/>
      <c r="H205" s="2"/>
      <c r="I205" s="2"/>
      <c r="J205" s="2"/>
      <c r="K205" s="2"/>
      <c r="L205" s="2"/>
    </row>
    <row r="206" spans="1:12" s="3" customFormat="1" ht="18" customHeight="1">
      <c r="A206" s="132"/>
      <c r="B206" s="50"/>
      <c r="C206" s="48"/>
      <c r="D206" s="481" t="s">
        <v>25</v>
      </c>
      <c r="E206" s="482"/>
      <c r="F206" s="49"/>
      <c r="G206" s="2"/>
      <c r="H206" s="2"/>
      <c r="I206" s="2"/>
      <c r="J206" s="307">
        <f>IF(OR(D206=$H$1,D206=""),1,0)</f>
        <v>1</v>
      </c>
      <c r="K206" s="2"/>
      <c r="L206" s="2"/>
    </row>
    <row r="207" spans="1:12" s="3" customFormat="1" ht="18" customHeight="1" thickBot="1">
      <c r="A207" s="133"/>
      <c r="B207" s="51"/>
      <c r="C207" s="52"/>
      <c r="D207" s="52"/>
      <c r="E207" s="52"/>
      <c r="F207" s="53"/>
      <c r="G207" s="2"/>
      <c r="H207" s="2"/>
      <c r="I207" s="2"/>
      <c r="J207" s="2"/>
      <c r="K207" s="2"/>
      <c r="L207" s="2"/>
    </row>
    <row r="208" spans="1:12" s="3" customFormat="1" ht="18" customHeight="1">
      <c r="A208" s="134" t="s">
        <v>471</v>
      </c>
      <c r="B208" s="127" t="s">
        <v>472</v>
      </c>
      <c r="C208" s="270" t="str">
        <f>CONCATENATE(K208,L208)</f>
        <v>5,000 円</v>
      </c>
      <c r="D208" s="279"/>
      <c r="E208" s="280"/>
      <c r="F208" s="126"/>
      <c r="G208" s="2"/>
      <c r="H208" s="2"/>
      <c r="I208" s="2"/>
      <c r="K208" s="308" t="str">
        <f>TEXT(VLOOKUP(B208,参加費[],MATCH($B$209,参加費[#Headers],0),FALSE),"#,##0")</f>
        <v>5,000</v>
      </c>
      <c r="L208" s="309" t="s">
        <v>480</v>
      </c>
    </row>
    <row r="209" spans="1:16" s="3" customFormat="1" ht="18" customHeight="1">
      <c r="A209" s="132"/>
      <c r="B209" s="128" t="s">
        <v>473</v>
      </c>
      <c r="C209" s="271" t="str">
        <f>CONCATENATE(K209,L209,M209,N209,O209,+P209)</f>
        <v xml:space="preserve">           円　×　0 名　＝　　　　　 円</v>
      </c>
      <c r="D209" s="281"/>
      <c r="E209" s="282"/>
      <c r="F209" s="130"/>
      <c r="G209" s="2"/>
      <c r="H209" s="2"/>
      <c r="I209" s="2"/>
      <c r="K209" s="308" t="str">
        <f>IF(ISERROR(VLOOKUP(D6,参加費[],MATCH($B$209,参加費[#Headers],0),FALSE)),"          ",TEXT(VLOOKUP(D6,参加費[],MATCH($B$209,参加費[#Headers],0),FALSE),"#,##0"))</f>
        <v xml:space="preserve">          </v>
      </c>
      <c r="L209" s="309" t="s">
        <v>481</v>
      </c>
      <c r="M209" s="310">
        <f>D7</f>
        <v>0</v>
      </c>
      <c r="N209" s="310" t="s">
        <v>476</v>
      </c>
      <c r="O209" s="310" t="str">
        <f>IF(ISERROR(K209*M209),"　　　　",TEXT(K209*M209,"#,##0"))</f>
        <v>　　　　</v>
      </c>
      <c r="P209" s="311" t="s">
        <v>480</v>
      </c>
    </row>
    <row r="210" spans="1:16" s="3" customFormat="1" ht="18" customHeight="1" thickBot="1">
      <c r="A210" s="132"/>
      <c r="B210" s="333" t="s">
        <v>511</v>
      </c>
      <c r="C210" s="334" t="str">
        <f>CONCATENATE(K210,L210)</f>
        <v xml:space="preserve">0 円     </v>
      </c>
      <c r="D210" s="335"/>
      <c r="E210" s="336"/>
      <c r="F210" s="130"/>
      <c r="G210" s="2"/>
      <c r="H210" s="2"/>
      <c r="I210" s="2"/>
      <c r="K210" s="329" t="str">
        <f>D50</f>
        <v>0</v>
      </c>
      <c r="L210" s="309" t="s">
        <v>515</v>
      </c>
      <c r="N210" s="330"/>
      <c r="O210" s="330"/>
      <c r="P210" s="331"/>
    </row>
    <row r="211" spans="1:16" s="3" customFormat="1" ht="18" customHeight="1" thickTop="1">
      <c r="A211" s="132"/>
      <c r="B211" s="332" t="s">
        <v>477</v>
      </c>
      <c r="C211" s="484" t="str">
        <f>CONCATENATE(K211,L211)</f>
        <v xml:space="preserve">           円</v>
      </c>
      <c r="D211" s="485"/>
      <c r="E211" s="486"/>
      <c r="F211" s="126"/>
      <c r="G211" s="2"/>
      <c r="H211" s="2"/>
      <c r="I211" s="2"/>
      <c r="K211" s="308" t="str">
        <f>IF(ISERROR(K208+O209+K210),"          ",TEXT(K208+O209+K210,"#,##0"))</f>
        <v xml:space="preserve">          </v>
      </c>
      <c r="L211" s="309" t="s">
        <v>480</v>
      </c>
    </row>
    <row r="212" spans="1:16" s="3" customFormat="1" ht="18" customHeight="1" thickBot="1">
      <c r="A212" s="132"/>
      <c r="B212" s="128" t="s">
        <v>478</v>
      </c>
      <c r="C212" s="487"/>
      <c r="D212" s="488"/>
      <c r="E212" s="489"/>
      <c r="F212" s="129"/>
      <c r="G212" s="2"/>
      <c r="H212" s="2"/>
      <c r="I212" s="2"/>
      <c r="J212" s="10">
        <f>IF(C212="",1,0)</f>
        <v>1</v>
      </c>
      <c r="K212" s="2"/>
      <c r="L212" s="2"/>
    </row>
    <row r="213" spans="1:16" ht="31.5" customHeight="1">
      <c r="A213" s="483" t="s">
        <v>161</v>
      </c>
      <c r="B213" s="483"/>
      <c r="C213" s="483"/>
      <c r="D213" s="483"/>
      <c r="E213" s="483"/>
      <c r="F213" s="483"/>
      <c r="G213" s="56"/>
      <c r="H213" s="56"/>
      <c r="I213" s="56"/>
      <c r="J213" s="306">
        <f>IF(SUM(J2:J212)=0,0,1)</f>
        <v>1</v>
      </c>
      <c r="K213" s="56"/>
      <c r="L213" s="56"/>
    </row>
    <row r="214" spans="1:16" s="3" customFormat="1" ht="30" customHeight="1">
      <c r="A214" s="470" t="s">
        <v>162</v>
      </c>
      <c r="B214" s="470"/>
      <c r="C214" s="470"/>
      <c r="D214" s="470"/>
      <c r="E214" s="470"/>
      <c r="F214" s="470"/>
      <c r="G214" s="2"/>
      <c r="H214" s="2"/>
      <c r="I214" s="2"/>
      <c r="J214" s="2"/>
      <c r="K214" s="2"/>
      <c r="L214" s="2"/>
    </row>
    <row r="215" spans="1:16" ht="30" customHeight="1">
      <c r="A215" s="469" t="s">
        <v>482</v>
      </c>
      <c r="B215" s="469"/>
      <c r="C215" s="469"/>
      <c r="D215" s="469"/>
      <c r="E215" s="469"/>
      <c r="F215" s="469"/>
      <c r="G215" s="56"/>
      <c r="H215" s="56"/>
      <c r="I215" s="56"/>
      <c r="J215" s="56"/>
      <c r="K215" s="56"/>
      <c r="L215" s="56"/>
    </row>
    <row r="216" spans="1:16" hidden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</row>
    <row r="217" spans="1:16" hidden="1">
      <c r="A217" s="116"/>
      <c r="B217" s="116"/>
      <c r="C217" s="116"/>
      <c r="D217" s="116"/>
      <c r="E217" s="116"/>
      <c r="F217" s="56"/>
      <c r="G217" s="56"/>
      <c r="H217" s="56"/>
      <c r="I217" s="56"/>
      <c r="J217" s="56"/>
      <c r="K217" s="56"/>
      <c r="L217" s="56"/>
    </row>
    <row r="218" spans="1:16" hidden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</row>
    <row r="219" spans="1:16" hidden="1">
      <c r="A219" s="116"/>
      <c r="B219" s="116"/>
      <c r="C219" s="116"/>
      <c r="D219" s="116"/>
      <c r="E219" s="116"/>
      <c r="F219" s="56"/>
      <c r="G219" s="56"/>
      <c r="H219" s="56"/>
      <c r="I219" s="56"/>
      <c r="J219" s="56"/>
      <c r="K219" s="56"/>
      <c r="L219" s="56"/>
    </row>
    <row r="220" spans="1:16" hidden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</row>
    <row r="221" spans="1:16" hidden="1">
      <c r="A221" s="116"/>
      <c r="B221" s="116"/>
      <c r="C221" s="116"/>
      <c r="D221" s="116"/>
      <c r="E221" s="116"/>
      <c r="F221" s="56"/>
      <c r="G221" s="56"/>
      <c r="H221" s="56"/>
      <c r="I221" s="56"/>
      <c r="J221" s="56"/>
      <c r="K221" s="56"/>
      <c r="L221" s="56"/>
    </row>
    <row r="222" spans="1:16" hidden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</row>
    <row r="223" spans="1:16" hidden="1">
      <c r="A223" s="116"/>
      <c r="B223" s="116"/>
      <c r="C223" s="116"/>
      <c r="D223" s="116"/>
      <c r="E223" s="116"/>
      <c r="F223" s="56"/>
      <c r="G223" s="56"/>
      <c r="H223" s="56"/>
      <c r="I223" s="56"/>
      <c r="J223" s="56"/>
      <c r="K223" s="56"/>
      <c r="L223" s="56"/>
    </row>
    <row r="224" spans="1:16" hidden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</row>
    <row r="225" spans="1:12" hidden="1">
      <c r="A225" s="116"/>
      <c r="B225" s="116"/>
      <c r="C225" s="116"/>
      <c r="D225" s="116"/>
      <c r="E225" s="116"/>
      <c r="F225" s="56"/>
      <c r="G225" s="56"/>
      <c r="H225" s="56"/>
      <c r="I225" s="56"/>
      <c r="J225" s="56"/>
      <c r="K225" s="56"/>
      <c r="L225" s="56"/>
    </row>
    <row r="226" spans="1:12" hidden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</row>
    <row r="227" spans="1:12" hidden="1">
      <c r="A227" s="116"/>
      <c r="B227" s="116"/>
      <c r="C227" s="116"/>
      <c r="D227" s="116"/>
      <c r="E227" s="116"/>
      <c r="F227" s="56"/>
      <c r="G227" s="56"/>
      <c r="H227" s="56"/>
      <c r="I227" s="56"/>
      <c r="J227" s="56"/>
      <c r="K227" s="56"/>
      <c r="L227" s="56"/>
    </row>
    <row r="228" spans="1:12" hidden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</row>
    <row r="229" spans="1:12" hidden="1">
      <c r="A229" s="116"/>
      <c r="B229" s="116"/>
      <c r="C229" s="116"/>
      <c r="D229" s="116"/>
      <c r="E229" s="116"/>
      <c r="F229" s="56"/>
      <c r="G229" s="56"/>
      <c r="H229" s="56"/>
      <c r="I229" s="56"/>
      <c r="J229" s="56"/>
      <c r="K229" s="56"/>
      <c r="L229" s="56"/>
    </row>
    <row r="230" spans="1:12" hidden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</row>
    <row r="231" spans="1:12" hidden="1">
      <c r="A231" s="116"/>
      <c r="B231" s="116"/>
      <c r="C231" s="116"/>
      <c r="D231" s="116"/>
      <c r="E231" s="116"/>
      <c r="F231" s="56"/>
      <c r="G231" s="56"/>
      <c r="H231" s="56"/>
      <c r="I231" s="56"/>
      <c r="J231" s="56"/>
      <c r="K231" s="56"/>
      <c r="L231" s="56"/>
    </row>
    <row r="232" spans="1:12" hidden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</row>
    <row r="233" spans="1:12" hidden="1">
      <c r="A233" s="116"/>
      <c r="B233" s="116"/>
      <c r="C233" s="116"/>
      <c r="D233" s="116"/>
      <c r="E233" s="116"/>
      <c r="F233" s="56"/>
      <c r="G233" s="56"/>
      <c r="H233" s="56"/>
      <c r="I233" s="56"/>
      <c r="J233" s="56"/>
      <c r="K233" s="56"/>
      <c r="L233" s="56"/>
    </row>
    <row r="234" spans="1:12" hidden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</row>
    <row r="235" spans="1:12" hidden="1">
      <c r="A235" s="116"/>
      <c r="B235" s="116"/>
      <c r="C235" s="116"/>
      <c r="D235" s="116"/>
      <c r="E235" s="116"/>
      <c r="F235" s="56"/>
      <c r="G235" s="56"/>
      <c r="H235" s="56"/>
      <c r="I235" s="56"/>
      <c r="J235" s="56"/>
      <c r="K235" s="56"/>
      <c r="L235" s="56"/>
    </row>
    <row r="236" spans="1:12" hidden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</row>
    <row r="237" spans="1:12" hidden="1">
      <c r="A237" s="116"/>
      <c r="B237" s="116"/>
      <c r="C237" s="116"/>
      <c r="D237" s="116"/>
      <c r="E237" s="116"/>
      <c r="F237" s="56"/>
      <c r="G237" s="56"/>
      <c r="H237" s="56"/>
      <c r="I237" s="56"/>
      <c r="J237" s="56"/>
      <c r="K237" s="56"/>
      <c r="L237" s="56"/>
    </row>
    <row r="238" spans="1:12" hidden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</row>
    <row r="239" spans="1:12" hidden="1">
      <c r="A239" s="116"/>
      <c r="B239" s="116"/>
      <c r="C239" s="116"/>
      <c r="D239" s="116"/>
      <c r="E239" s="116"/>
      <c r="F239" s="56"/>
      <c r="G239" s="56"/>
      <c r="H239" s="56"/>
      <c r="I239" s="56"/>
      <c r="J239" s="56"/>
      <c r="K239" s="56"/>
      <c r="L239" s="56"/>
    </row>
    <row r="240" spans="1:12" hidden="1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</row>
    <row r="241" spans="1:12" hidden="1">
      <c r="A241" s="116"/>
      <c r="B241" s="116"/>
      <c r="C241" s="116"/>
      <c r="D241" s="116"/>
      <c r="E241" s="116"/>
      <c r="F241" s="56"/>
      <c r="G241" s="56"/>
      <c r="H241" s="56"/>
      <c r="I241" s="56"/>
      <c r="J241" s="56"/>
      <c r="K241" s="56"/>
      <c r="L241" s="56"/>
    </row>
    <row r="242" spans="1:12" hidden="1">
      <c r="A242" s="116"/>
      <c r="B242" s="116"/>
      <c r="C242" s="116"/>
      <c r="D242" s="116"/>
      <c r="E242" s="116"/>
      <c r="F242" s="56"/>
      <c r="G242" s="56"/>
      <c r="H242" s="56"/>
      <c r="I242" s="56"/>
      <c r="J242" s="56"/>
      <c r="K242" s="56"/>
      <c r="L242" s="56"/>
    </row>
    <row r="243" spans="1:12" hidden="1">
      <c r="A243" s="116"/>
      <c r="B243" s="116"/>
      <c r="C243" s="116"/>
      <c r="D243" s="116"/>
      <c r="E243" s="116"/>
      <c r="F243" s="56"/>
      <c r="G243" s="56"/>
      <c r="H243" s="56"/>
      <c r="I243" s="56"/>
      <c r="J243" s="56"/>
      <c r="K243" s="56"/>
      <c r="L243" s="56"/>
    </row>
    <row r="244" spans="1:12" hidden="1">
      <c r="A244" s="116"/>
      <c r="B244" s="116"/>
      <c r="C244" s="116"/>
      <c r="D244" s="116"/>
      <c r="E244" s="116"/>
      <c r="F244" s="56"/>
      <c r="G244" s="56"/>
      <c r="H244" s="56"/>
      <c r="I244" s="56"/>
      <c r="J244" s="56"/>
      <c r="K244" s="56"/>
      <c r="L244" s="56"/>
    </row>
    <row r="245" spans="1:12" hidden="1">
      <c r="A245" s="116"/>
      <c r="B245" s="116"/>
      <c r="C245" s="116"/>
      <c r="D245" s="116"/>
      <c r="E245" s="116"/>
      <c r="F245" s="56"/>
      <c r="G245" s="56"/>
      <c r="H245" s="56"/>
      <c r="I245" s="56"/>
      <c r="J245" s="56"/>
      <c r="K245" s="56"/>
      <c r="L245" s="56"/>
    </row>
    <row r="246" spans="1:12" hidden="1">
      <c r="A246" s="116"/>
      <c r="B246" s="116"/>
      <c r="C246" s="116"/>
      <c r="D246" s="116"/>
      <c r="E246" s="116"/>
      <c r="F246" s="56"/>
      <c r="G246" s="56"/>
      <c r="H246" s="56"/>
      <c r="I246" s="56"/>
      <c r="J246" s="56"/>
      <c r="K246" s="56"/>
      <c r="L246" s="56"/>
    </row>
    <row r="247" spans="1:12" hidden="1">
      <c r="A247" s="116"/>
      <c r="B247" s="116"/>
      <c r="C247" s="116"/>
      <c r="D247" s="116"/>
      <c r="E247" s="116"/>
      <c r="F247" s="56"/>
      <c r="G247" s="56"/>
      <c r="H247" s="56"/>
      <c r="I247" s="56"/>
      <c r="J247" s="56"/>
      <c r="K247" s="56"/>
      <c r="L247" s="56"/>
    </row>
    <row r="248" spans="1:12" hidden="1">
      <c r="A248" s="116"/>
      <c r="B248" s="116"/>
      <c r="C248" s="116"/>
      <c r="D248" s="116"/>
      <c r="E248" s="116"/>
      <c r="F248" s="56"/>
      <c r="G248" s="56"/>
      <c r="H248" s="56"/>
      <c r="I248" s="56"/>
      <c r="J248" s="56"/>
      <c r="K248" s="56"/>
      <c r="L248" s="56"/>
    </row>
    <row r="249" spans="1:12" hidden="1">
      <c r="A249" s="116"/>
      <c r="B249" s="116"/>
      <c r="C249" s="116"/>
      <c r="D249" s="116"/>
      <c r="E249" s="116"/>
      <c r="F249" s="56"/>
      <c r="G249" s="56"/>
      <c r="H249" s="56"/>
      <c r="I249" s="56"/>
      <c r="J249" s="56"/>
      <c r="K249" s="56"/>
      <c r="L249" s="56"/>
    </row>
    <row r="250" spans="1:12" hidden="1">
      <c r="A250" s="116"/>
      <c r="B250" s="116"/>
      <c r="C250" s="116"/>
      <c r="D250" s="116"/>
      <c r="E250" s="116"/>
      <c r="F250" s="56"/>
      <c r="G250" s="56"/>
      <c r="H250" s="56"/>
      <c r="I250" s="56"/>
      <c r="J250" s="56"/>
      <c r="K250" s="56"/>
      <c r="L250" s="56"/>
    </row>
    <row r="251" spans="1:12" hidden="1">
      <c r="A251" s="116"/>
      <c r="B251" s="116"/>
      <c r="C251" s="116"/>
      <c r="D251" s="116"/>
      <c r="E251" s="116"/>
      <c r="F251" s="56"/>
      <c r="G251" s="56"/>
      <c r="H251" s="56"/>
      <c r="I251" s="56"/>
      <c r="J251" s="56"/>
      <c r="K251" s="56"/>
      <c r="L251" s="56"/>
    </row>
    <row r="252" spans="1:12" hidden="1">
      <c r="A252" s="116"/>
      <c r="B252" s="116"/>
      <c r="C252" s="116"/>
      <c r="D252" s="116"/>
      <c r="E252" s="116"/>
      <c r="F252" s="56"/>
      <c r="G252" s="56"/>
      <c r="H252" s="56"/>
      <c r="I252" s="56"/>
      <c r="J252" s="56"/>
      <c r="K252" s="56"/>
      <c r="L252" s="56"/>
    </row>
    <row r="253" spans="1:12" hidden="1">
      <c r="A253" s="116"/>
      <c r="B253" s="116"/>
      <c r="C253" s="116"/>
      <c r="D253" s="116"/>
      <c r="E253" s="116"/>
      <c r="F253" s="56"/>
      <c r="G253" s="56"/>
      <c r="H253" s="56"/>
      <c r="I253" s="56"/>
      <c r="J253" s="56"/>
      <c r="K253" s="56"/>
      <c r="L253" s="56"/>
    </row>
    <row r="254" spans="1:12" hidden="1">
      <c r="A254" s="116"/>
      <c r="B254" s="116"/>
      <c r="C254" s="116"/>
      <c r="D254" s="116"/>
      <c r="E254" s="116"/>
      <c r="F254" s="56"/>
      <c r="G254" s="56"/>
      <c r="H254" s="56"/>
      <c r="I254" s="56"/>
      <c r="J254" s="56"/>
      <c r="K254" s="56"/>
      <c r="L254" s="56"/>
    </row>
    <row r="255" spans="1:12" hidden="1">
      <c r="A255" s="116"/>
      <c r="B255" s="116"/>
      <c r="C255" s="116"/>
      <c r="D255" s="116"/>
      <c r="E255" s="116"/>
      <c r="F255" s="56"/>
      <c r="G255" s="56"/>
      <c r="H255" s="56"/>
      <c r="I255" s="56"/>
      <c r="J255" s="56"/>
      <c r="K255" s="56"/>
      <c r="L255" s="56"/>
    </row>
    <row r="256" spans="1:12" hidden="1">
      <c r="A256" s="116"/>
      <c r="B256" s="116"/>
      <c r="C256" s="116"/>
      <c r="D256" s="116"/>
      <c r="E256" s="116"/>
      <c r="F256" s="56"/>
      <c r="G256" s="56"/>
      <c r="H256" s="56"/>
      <c r="I256" s="56"/>
      <c r="J256" s="56"/>
      <c r="K256" s="56"/>
      <c r="L256" s="56"/>
    </row>
    <row r="257" spans="1:12" hidden="1">
      <c r="A257" s="116"/>
      <c r="B257" s="116"/>
      <c r="C257" s="116"/>
      <c r="D257" s="116"/>
      <c r="E257" s="116"/>
      <c r="F257" s="56"/>
      <c r="G257" s="56"/>
      <c r="H257" s="56"/>
      <c r="I257" s="56"/>
      <c r="J257" s="56"/>
      <c r="K257" s="56"/>
      <c r="L257" s="56"/>
    </row>
    <row r="258" spans="1:12" hidden="1">
      <c r="A258" s="116"/>
      <c r="B258" s="116"/>
      <c r="C258" s="116"/>
      <c r="D258" s="116"/>
      <c r="E258" s="116"/>
      <c r="F258" s="56"/>
      <c r="G258" s="56"/>
      <c r="H258" s="56"/>
      <c r="I258" s="56"/>
      <c r="J258" s="56"/>
      <c r="K258" s="56"/>
      <c r="L258" s="56"/>
    </row>
    <row r="259" spans="1:12" hidden="1">
      <c r="A259" s="116"/>
      <c r="B259" s="116"/>
      <c r="C259" s="116"/>
      <c r="D259" s="116"/>
      <c r="E259" s="116"/>
      <c r="F259" s="56"/>
      <c r="G259" s="56"/>
      <c r="H259" s="56"/>
      <c r="I259" s="56"/>
      <c r="J259" s="56"/>
      <c r="K259" s="56"/>
      <c r="L259" s="56"/>
    </row>
    <row r="260" spans="1:12" hidden="1">
      <c r="A260" s="116"/>
      <c r="B260" s="116"/>
      <c r="C260" s="116"/>
      <c r="D260" s="116"/>
      <c r="E260" s="116"/>
      <c r="F260" s="56"/>
      <c r="G260" s="56"/>
      <c r="H260" s="56"/>
      <c r="I260" s="56"/>
      <c r="J260" s="56"/>
      <c r="K260" s="56"/>
      <c r="L260" s="56"/>
    </row>
    <row r="261" spans="1:12" hidden="1">
      <c r="A261" s="116"/>
      <c r="B261" s="116"/>
      <c r="C261" s="116"/>
      <c r="D261" s="116"/>
      <c r="E261" s="116"/>
      <c r="F261" s="56"/>
      <c r="G261" s="56"/>
      <c r="H261" s="56"/>
      <c r="I261" s="56"/>
      <c r="J261" s="56"/>
      <c r="K261" s="56"/>
      <c r="L261" s="56"/>
    </row>
    <row r="262" spans="1:12" hidden="1">
      <c r="A262" s="116"/>
      <c r="B262" s="116"/>
      <c r="C262" s="116"/>
      <c r="D262" s="116"/>
      <c r="E262" s="116"/>
      <c r="F262" s="56"/>
      <c r="G262" s="56"/>
      <c r="H262" s="56"/>
      <c r="I262" s="56"/>
      <c r="J262" s="56"/>
      <c r="K262" s="56"/>
      <c r="L262" s="56"/>
    </row>
    <row r="263" spans="1:12" hidden="1">
      <c r="A263" s="116"/>
      <c r="B263" s="116"/>
      <c r="C263" s="116"/>
      <c r="D263" s="116"/>
      <c r="E263" s="116"/>
      <c r="F263" s="56"/>
      <c r="G263" s="56"/>
      <c r="H263" s="56"/>
      <c r="I263" s="56"/>
      <c r="J263" s="56"/>
      <c r="K263" s="56"/>
      <c r="L263" s="56"/>
    </row>
    <row r="264" spans="1:12" hidden="1">
      <c r="A264" s="116"/>
      <c r="B264" s="116"/>
      <c r="C264" s="116"/>
      <c r="D264" s="116"/>
      <c r="E264" s="116"/>
      <c r="F264" s="56"/>
      <c r="G264" s="56"/>
      <c r="H264" s="56"/>
      <c r="I264" s="56"/>
      <c r="J264" s="56"/>
      <c r="K264" s="56"/>
      <c r="L264" s="56"/>
    </row>
    <row r="265" spans="1:12" hidden="1">
      <c r="A265" s="116"/>
      <c r="B265" s="116"/>
      <c r="C265" s="116"/>
      <c r="D265" s="116"/>
      <c r="E265" s="116"/>
      <c r="F265" s="56"/>
      <c r="G265" s="56"/>
      <c r="H265" s="56"/>
      <c r="I265" s="56"/>
      <c r="J265" s="56"/>
      <c r="K265" s="56"/>
      <c r="L265" s="56"/>
    </row>
    <row r="266" spans="1:12" hidden="1">
      <c r="A266" s="116"/>
      <c r="B266" s="116"/>
      <c r="C266" s="116"/>
      <c r="D266" s="116"/>
      <c r="E266" s="116"/>
      <c r="F266" s="56"/>
      <c r="G266" s="56"/>
      <c r="H266" s="56"/>
      <c r="I266" s="56"/>
      <c r="J266" s="56"/>
      <c r="K266" s="56"/>
      <c r="L266" s="56"/>
    </row>
    <row r="267" spans="1:12" hidden="1">
      <c r="A267" s="116"/>
      <c r="B267" s="116"/>
      <c r="C267" s="116"/>
      <c r="D267" s="116"/>
      <c r="E267" s="116"/>
      <c r="F267" s="56"/>
      <c r="G267" s="56"/>
      <c r="H267" s="56"/>
      <c r="I267" s="56"/>
      <c r="J267" s="56"/>
      <c r="K267" s="56"/>
      <c r="L267" s="56"/>
    </row>
    <row r="268" spans="1:12" hidden="1">
      <c r="A268" s="116"/>
      <c r="B268" s="116"/>
      <c r="C268" s="116"/>
      <c r="D268" s="116"/>
      <c r="E268" s="116"/>
      <c r="F268" s="56"/>
      <c r="G268" s="56"/>
      <c r="H268" s="56"/>
      <c r="I268" s="56"/>
      <c r="J268" s="56"/>
      <c r="K268" s="56"/>
      <c r="L268" s="56"/>
    </row>
    <row r="269" spans="1:12" hidden="1">
      <c r="A269" s="116"/>
      <c r="B269" s="116"/>
      <c r="C269" s="116"/>
      <c r="D269" s="116"/>
      <c r="E269" s="116"/>
      <c r="F269" s="56"/>
      <c r="G269" s="56"/>
      <c r="H269" s="56"/>
      <c r="I269" s="56"/>
      <c r="J269" s="56"/>
      <c r="K269" s="56"/>
      <c r="L269" s="56"/>
    </row>
    <row r="270" spans="1:12" hidden="1">
      <c r="A270" s="116"/>
      <c r="B270" s="116"/>
      <c r="C270" s="116"/>
      <c r="D270" s="116"/>
      <c r="E270" s="116"/>
      <c r="F270" s="56"/>
      <c r="G270" s="56"/>
      <c r="H270" s="56"/>
      <c r="I270" s="56"/>
      <c r="J270" s="56"/>
      <c r="K270" s="56"/>
      <c r="L270" s="56"/>
    </row>
    <row r="271" spans="1:12" hidden="1">
      <c r="A271" s="116"/>
      <c r="B271" s="116"/>
      <c r="C271" s="116"/>
      <c r="D271" s="116"/>
      <c r="E271" s="116"/>
      <c r="F271" s="56"/>
      <c r="G271" s="56"/>
      <c r="H271" s="56"/>
      <c r="I271" s="56"/>
      <c r="J271" s="56"/>
      <c r="K271" s="56"/>
      <c r="L271" s="56"/>
    </row>
    <row r="272" spans="1:12" hidden="1">
      <c r="A272" s="116"/>
      <c r="B272" s="116"/>
      <c r="C272" s="116"/>
      <c r="D272" s="116"/>
      <c r="E272" s="116"/>
      <c r="F272" s="56"/>
      <c r="G272" s="56"/>
      <c r="H272" s="56"/>
      <c r="I272" s="56"/>
      <c r="J272" s="56"/>
      <c r="K272" s="56"/>
      <c r="L272" s="56"/>
    </row>
    <row r="273" spans="1:12" hidden="1">
      <c r="A273" s="116"/>
      <c r="B273" s="116"/>
      <c r="C273" s="116"/>
      <c r="D273" s="116"/>
      <c r="E273" s="116"/>
      <c r="F273" s="56"/>
      <c r="G273" s="56"/>
      <c r="H273" s="56"/>
      <c r="I273" s="56"/>
      <c r="J273" s="56"/>
      <c r="K273" s="56"/>
      <c r="L273" s="56"/>
    </row>
    <row r="274" spans="1:12" hidden="1">
      <c r="A274" s="116"/>
      <c r="B274" s="116"/>
      <c r="C274" s="116"/>
      <c r="D274" s="116"/>
      <c r="E274" s="116"/>
      <c r="F274" s="56"/>
      <c r="G274" s="56"/>
      <c r="H274" s="56"/>
      <c r="I274" s="56"/>
      <c r="J274" s="56"/>
      <c r="K274" s="56"/>
      <c r="L274" s="56"/>
    </row>
    <row r="275" spans="1:12" hidden="1">
      <c r="A275" s="116"/>
      <c r="B275" s="116"/>
      <c r="C275" s="116"/>
      <c r="D275" s="116"/>
      <c r="E275" s="116"/>
      <c r="F275" s="56"/>
      <c r="G275" s="56"/>
      <c r="H275" s="56"/>
      <c r="I275" s="56"/>
      <c r="J275" s="56"/>
      <c r="K275" s="56"/>
      <c r="L275" s="56"/>
    </row>
    <row r="276" spans="1:12" hidden="1">
      <c r="A276" s="116"/>
      <c r="B276" s="116"/>
      <c r="C276" s="116"/>
      <c r="D276" s="116"/>
      <c r="E276" s="116"/>
      <c r="F276" s="56"/>
      <c r="G276" s="56"/>
      <c r="H276" s="56"/>
      <c r="I276" s="56"/>
      <c r="J276" s="56"/>
      <c r="K276" s="56"/>
      <c r="L276" s="56"/>
    </row>
    <row r="277" spans="1:12" hidden="1">
      <c r="A277" s="116"/>
      <c r="B277" s="116"/>
      <c r="C277" s="116"/>
      <c r="D277" s="116"/>
      <c r="E277" s="116"/>
      <c r="F277" s="56"/>
      <c r="G277" s="56"/>
      <c r="H277" s="56"/>
      <c r="I277" s="56"/>
      <c r="J277" s="56"/>
      <c r="K277" s="56"/>
      <c r="L277" s="56"/>
    </row>
    <row r="278" spans="1:12" hidden="1">
      <c r="A278" s="116"/>
      <c r="B278" s="116"/>
      <c r="C278" s="116"/>
      <c r="D278" s="116"/>
      <c r="E278" s="116"/>
      <c r="F278" s="56"/>
      <c r="G278" s="56"/>
      <c r="H278" s="56"/>
      <c r="I278" s="56"/>
      <c r="J278" s="56"/>
      <c r="K278" s="56"/>
      <c r="L278" s="56"/>
    </row>
    <row r="279" spans="1:12" hidden="1">
      <c r="A279" s="116"/>
      <c r="B279" s="116"/>
      <c r="C279" s="116"/>
      <c r="D279" s="116"/>
      <c r="E279" s="116"/>
      <c r="F279" s="56"/>
      <c r="G279" s="56"/>
      <c r="H279" s="56"/>
      <c r="I279" s="56"/>
      <c r="J279" s="56"/>
      <c r="K279" s="56"/>
      <c r="L279" s="56"/>
    </row>
    <row r="280" spans="1:12" hidden="1">
      <c r="A280" s="116"/>
      <c r="B280" s="116"/>
      <c r="C280" s="116"/>
      <c r="D280" s="116"/>
      <c r="E280" s="116"/>
      <c r="F280" s="56"/>
      <c r="G280" s="56"/>
      <c r="H280" s="56"/>
      <c r="I280" s="56"/>
      <c r="J280" s="56"/>
      <c r="K280" s="56"/>
      <c r="L280" s="56"/>
    </row>
    <row r="281" spans="1:12" hidden="1">
      <c r="A281" s="116"/>
      <c r="B281" s="116"/>
      <c r="C281" s="116"/>
      <c r="D281" s="116"/>
      <c r="E281" s="116"/>
      <c r="F281" s="56"/>
      <c r="G281" s="56"/>
      <c r="H281" s="56"/>
      <c r="I281" s="56"/>
      <c r="J281" s="56"/>
      <c r="K281" s="56"/>
      <c r="L281" s="56"/>
    </row>
    <row r="282" spans="1:12" hidden="1">
      <c r="A282" s="116"/>
      <c r="B282" s="116"/>
      <c r="C282" s="116"/>
      <c r="D282" s="116"/>
      <c r="E282" s="116"/>
      <c r="F282" s="56"/>
      <c r="G282" s="56"/>
      <c r="H282" s="56"/>
      <c r="I282" s="56"/>
      <c r="J282" s="56"/>
      <c r="K282" s="56"/>
      <c r="L282" s="56"/>
    </row>
    <row r="283" spans="1:12" hidden="1">
      <c r="A283" s="116"/>
      <c r="B283" s="116"/>
      <c r="C283" s="116"/>
      <c r="D283" s="116"/>
      <c r="E283" s="116"/>
      <c r="F283" s="56"/>
      <c r="G283" s="56"/>
      <c r="H283" s="56"/>
      <c r="I283" s="56"/>
      <c r="J283" s="56"/>
      <c r="K283" s="56"/>
      <c r="L283" s="56"/>
    </row>
    <row r="284" spans="1:12" hidden="1">
      <c r="A284" s="116"/>
      <c r="B284" s="116"/>
      <c r="C284" s="116"/>
      <c r="D284" s="116"/>
      <c r="E284" s="116"/>
      <c r="F284" s="56"/>
      <c r="G284" s="56"/>
      <c r="H284" s="56"/>
      <c r="I284" s="56"/>
      <c r="J284" s="56"/>
      <c r="K284" s="56"/>
      <c r="L284" s="56"/>
    </row>
    <row r="285" spans="1:12" hidden="1">
      <c r="A285" s="116"/>
      <c r="B285" s="116"/>
      <c r="C285" s="116"/>
      <c r="D285" s="116"/>
      <c r="E285" s="116"/>
      <c r="F285" s="56"/>
      <c r="G285" s="56"/>
      <c r="H285" s="56"/>
      <c r="I285" s="56"/>
      <c r="J285" s="56"/>
      <c r="K285" s="56"/>
      <c r="L285" s="56"/>
    </row>
    <row r="286" spans="1:12" hidden="1">
      <c r="A286" s="116"/>
      <c r="B286" s="116"/>
      <c r="C286" s="116"/>
      <c r="D286" s="116"/>
      <c r="E286" s="116"/>
      <c r="F286" s="56"/>
      <c r="G286" s="56"/>
      <c r="H286" s="56"/>
      <c r="I286" s="56"/>
      <c r="J286" s="56"/>
      <c r="K286" s="56"/>
      <c r="L286" s="56"/>
    </row>
    <row r="287" spans="1:12" hidden="1">
      <c r="A287" s="116"/>
      <c r="B287" s="116"/>
      <c r="C287" s="116"/>
      <c r="D287" s="116"/>
      <c r="E287" s="116"/>
      <c r="F287" s="56"/>
      <c r="G287" s="56"/>
      <c r="H287" s="56"/>
      <c r="I287" s="56"/>
      <c r="J287" s="56"/>
      <c r="K287" s="56"/>
      <c r="L287" s="56"/>
    </row>
    <row r="288" spans="1:12" hidden="1">
      <c r="A288" s="116"/>
      <c r="B288" s="116"/>
      <c r="C288" s="116"/>
      <c r="D288" s="116"/>
      <c r="E288" s="116"/>
      <c r="F288" s="56"/>
      <c r="G288" s="56"/>
      <c r="H288" s="56"/>
      <c r="I288" s="56"/>
      <c r="J288" s="56"/>
      <c r="K288" s="56"/>
      <c r="L288" s="56"/>
    </row>
    <row r="289" spans="1:12" hidden="1">
      <c r="A289" s="116"/>
      <c r="B289" s="116"/>
      <c r="C289" s="116"/>
      <c r="D289" s="116"/>
      <c r="E289" s="116"/>
      <c r="F289" s="56"/>
      <c r="G289" s="56"/>
      <c r="H289" s="56"/>
      <c r="I289" s="56"/>
      <c r="J289" s="56"/>
      <c r="K289" s="56"/>
      <c r="L289" s="56"/>
    </row>
    <row r="290" spans="1:12" hidden="1">
      <c r="A290" s="116"/>
      <c r="B290" s="116"/>
      <c r="C290" s="116"/>
      <c r="D290" s="116"/>
      <c r="E290" s="116"/>
      <c r="F290" s="56"/>
      <c r="G290" s="56"/>
      <c r="H290" s="56"/>
      <c r="I290" s="56"/>
      <c r="J290" s="56"/>
      <c r="K290" s="56"/>
      <c r="L290" s="56"/>
    </row>
    <row r="291" spans="1:12" hidden="1">
      <c r="A291" s="116"/>
      <c r="B291" s="116"/>
      <c r="C291" s="116"/>
      <c r="D291" s="116"/>
      <c r="E291" s="116"/>
      <c r="F291" s="56"/>
      <c r="G291" s="56"/>
      <c r="H291" s="56"/>
      <c r="I291" s="56"/>
      <c r="J291" s="56"/>
      <c r="K291" s="56"/>
      <c r="L291" s="56"/>
    </row>
    <row r="292" spans="1:12" hidden="1">
      <c r="A292" s="116"/>
      <c r="B292" s="116"/>
      <c r="C292" s="116"/>
      <c r="D292" s="116"/>
      <c r="E292" s="116"/>
      <c r="F292" s="56"/>
      <c r="G292" s="56"/>
      <c r="H292" s="56"/>
      <c r="I292" s="56"/>
      <c r="J292" s="56"/>
      <c r="K292" s="56"/>
      <c r="L292" s="56"/>
    </row>
    <row r="293" spans="1:12" hidden="1">
      <c r="A293" s="116"/>
      <c r="B293" s="116"/>
      <c r="C293" s="116"/>
      <c r="D293" s="116"/>
      <c r="E293" s="116"/>
      <c r="F293" s="56"/>
      <c r="G293" s="56"/>
      <c r="H293" s="56"/>
      <c r="I293" s="56"/>
      <c r="J293" s="56"/>
      <c r="K293" s="56"/>
      <c r="L293" s="56"/>
    </row>
    <row r="294" spans="1:12" hidden="1">
      <c r="A294" s="116"/>
      <c r="B294" s="116"/>
      <c r="C294" s="116"/>
      <c r="D294" s="116"/>
      <c r="E294" s="116"/>
      <c r="F294" s="56"/>
      <c r="G294" s="56"/>
      <c r="H294" s="56"/>
      <c r="I294" s="56"/>
      <c r="J294" s="56"/>
      <c r="K294" s="56"/>
      <c r="L294" s="56"/>
    </row>
    <row r="295" spans="1:12" hidden="1">
      <c r="A295" s="116"/>
      <c r="B295" s="116"/>
      <c r="C295" s="116"/>
      <c r="D295" s="116"/>
      <c r="E295" s="116"/>
      <c r="F295" s="56"/>
      <c r="G295" s="56"/>
      <c r="H295" s="56"/>
      <c r="I295" s="56"/>
      <c r="J295" s="56"/>
      <c r="K295" s="56"/>
      <c r="L295" s="56"/>
    </row>
    <row r="296" spans="1:12" hidden="1">
      <c r="A296" s="116"/>
      <c r="B296" s="116"/>
      <c r="C296" s="116"/>
      <c r="D296" s="116"/>
      <c r="E296" s="116"/>
      <c r="F296" s="56"/>
      <c r="G296" s="56"/>
      <c r="H296" s="56"/>
      <c r="I296" s="56"/>
      <c r="J296" s="56"/>
      <c r="K296" s="56"/>
      <c r="L296" s="56"/>
    </row>
    <row r="297" spans="1:12" hidden="1">
      <c r="A297" s="116"/>
      <c r="B297" s="116"/>
      <c r="C297" s="116"/>
      <c r="D297" s="116"/>
      <c r="E297" s="116"/>
      <c r="F297" s="56"/>
      <c r="G297" s="56"/>
      <c r="H297" s="56"/>
      <c r="I297" s="56"/>
      <c r="J297" s="56"/>
      <c r="K297" s="56"/>
      <c r="L297" s="56"/>
    </row>
    <row r="298" spans="1:12" hidden="1">
      <c r="A298" s="116"/>
      <c r="B298" s="116"/>
      <c r="C298" s="116"/>
      <c r="D298" s="116"/>
      <c r="E298" s="116"/>
      <c r="F298" s="56"/>
      <c r="G298" s="56"/>
      <c r="H298" s="56"/>
      <c r="I298" s="56"/>
      <c r="J298" s="56"/>
      <c r="K298" s="56"/>
      <c r="L298" s="56"/>
    </row>
    <row r="299" spans="1:12" hidden="1">
      <c r="A299" s="116"/>
      <c r="B299" s="116"/>
      <c r="C299" s="116"/>
      <c r="D299" s="116"/>
      <c r="E299" s="116"/>
      <c r="F299" s="56"/>
      <c r="G299" s="56"/>
      <c r="H299" s="56"/>
      <c r="I299" s="56"/>
      <c r="J299" s="56"/>
      <c r="K299" s="56"/>
      <c r="L299" s="56"/>
    </row>
    <row r="300" spans="1:12" hidden="1">
      <c r="A300" s="116"/>
      <c r="B300" s="116"/>
      <c r="C300" s="116"/>
      <c r="D300" s="116"/>
      <c r="E300" s="116"/>
      <c r="F300" s="56"/>
      <c r="G300" s="56"/>
      <c r="H300" s="56"/>
      <c r="I300" s="56"/>
      <c r="J300" s="56"/>
      <c r="K300" s="56"/>
      <c r="L300" s="56"/>
    </row>
    <row r="301" spans="1:12" hidden="1">
      <c r="A301" s="116"/>
      <c r="B301" s="116"/>
      <c r="C301" s="116"/>
      <c r="D301" s="116"/>
      <c r="E301" s="116"/>
      <c r="F301" s="56"/>
      <c r="G301" s="56"/>
      <c r="H301" s="56"/>
      <c r="I301" s="56"/>
      <c r="J301" s="56"/>
      <c r="K301" s="56"/>
      <c r="L301" s="56"/>
    </row>
    <row r="302" spans="1:12" hidden="1">
      <c r="A302" s="116"/>
      <c r="B302" s="116"/>
      <c r="C302" s="116"/>
      <c r="D302" s="116"/>
      <c r="E302" s="116"/>
      <c r="F302" s="56"/>
      <c r="G302" s="56"/>
      <c r="H302" s="56"/>
      <c r="I302" s="56"/>
      <c r="J302" s="56"/>
      <c r="K302" s="56"/>
      <c r="L302" s="56"/>
    </row>
    <row r="303" spans="1:12" hidden="1">
      <c r="A303" s="116"/>
      <c r="B303" s="116"/>
      <c r="C303" s="116"/>
      <c r="D303" s="116"/>
      <c r="E303" s="116"/>
      <c r="F303" s="56"/>
      <c r="G303" s="56"/>
      <c r="H303" s="56"/>
      <c r="I303" s="56"/>
      <c r="J303" s="56"/>
      <c r="K303" s="56"/>
      <c r="L303" s="56"/>
    </row>
    <row r="304" spans="1:12" hidden="1">
      <c r="A304" s="116"/>
      <c r="B304" s="116"/>
      <c r="C304" s="116"/>
      <c r="D304" s="116"/>
      <c r="E304" s="116"/>
      <c r="F304" s="56"/>
      <c r="G304" s="56"/>
      <c r="H304" s="56"/>
      <c r="I304" s="56"/>
      <c r="J304" s="56"/>
      <c r="K304" s="56"/>
      <c r="L304" s="56"/>
    </row>
    <row r="305" spans="1:12" hidden="1">
      <c r="A305" s="116"/>
      <c r="B305" s="116"/>
      <c r="C305" s="116"/>
      <c r="D305" s="116"/>
      <c r="E305" s="116"/>
      <c r="F305" s="56"/>
      <c r="G305" s="56"/>
      <c r="H305" s="56"/>
      <c r="I305" s="56"/>
      <c r="J305" s="56"/>
      <c r="K305" s="56"/>
      <c r="L305" s="56"/>
    </row>
    <row r="306" spans="1:12" hidden="1">
      <c r="A306" s="116"/>
      <c r="B306" s="116"/>
      <c r="C306" s="116"/>
      <c r="D306" s="116"/>
      <c r="E306" s="116"/>
      <c r="F306" s="56"/>
      <c r="G306" s="56"/>
      <c r="H306" s="56"/>
      <c r="I306" s="56"/>
      <c r="J306" s="56"/>
      <c r="K306" s="56"/>
      <c r="L306" s="56"/>
    </row>
    <row r="307" spans="1:12" hidden="1">
      <c r="A307" s="116"/>
      <c r="B307" s="116"/>
      <c r="C307" s="116"/>
      <c r="D307" s="116"/>
      <c r="E307" s="116"/>
      <c r="F307" s="56"/>
      <c r="G307" s="56"/>
      <c r="H307" s="56"/>
      <c r="I307" s="56"/>
      <c r="J307" s="56"/>
      <c r="K307" s="56"/>
      <c r="L307" s="56"/>
    </row>
    <row r="308" spans="1:12" hidden="1">
      <c r="A308" s="116"/>
      <c r="B308" s="116"/>
      <c r="C308" s="116"/>
      <c r="D308" s="116"/>
      <c r="E308" s="116"/>
      <c r="F308" s="56"/>
      <c r="G308" s="56"/>
      <c r="H308" s="56"/>
      <c r="I308" s="56"/>
      <c r="J308" s="56"/>
      <c r="K308" s="56"/>
      <c r="L308" s="56"/>
    </row>
    <row r="309" spans="1:12" hidden="1">
      <c r="A309" s="116"/>
      <c r="B309" s="116"/>
      <c r="C309" s="116"/>
      <c r="D309" s="116"/>
      <c r="E309" s="116"/>
      <c r="F309" s="56"/>
      <c r="G309" s="56"/>
      <c r="H309" s="56"/>
      <c r="I309" s="56"/>
      <c r="J309" s="56"/>
      <c r="K309" s="56"/>
      <c r="L309" s="56"/>
    </row>
    <row r="310" spans="1:12" hidden="1">
      <c r="A310" s="116"/>
      <c r="B310" s="116"/>
      <c r="C310" s="116"/>
      <c r="D310" s="116"/>
      <c r="E310" s="116"/>
      <c r="F310" s="56"/>
      <c r="G310" s="56"/>
      <c r="H310" s="56"/>
      <c r="I310" s="56"/>
      <c r="J310" s="56"/>
      <c r="K310" s="56"/>
      <c r="L310" s="56"/>
    </row>
    <row r="311" spans="1:12" hidden="1">
      <c r="A311" s="116"/>
      <c r="B311" s="116"/>
      <c r="C311" s="116"/>
      <c r="D311" s="116"/>
      <c r="E311" s="116"/>
      <c r="F311" s="56"/>
      <c r="G311" s="56"/>
      <c r="H311" s="56"/>
      <c r="I311" s="56"/>
      <c r="J311" s="56"/>
      <c r="K311" s="56"/>
      <c r="L311" s="56"/>
    </row>
    <row r="312" spans="1:12" hidden="1">
      <c r="A312" s="116"/>
      <c r="B312" s="116"/>
      <c r="C312" s="116"/>
      <c r="D312" s="116"/>
      <c r="E312" s="116"/>
      <c r="F312" s="56"/>
      <c r="G312" s="56"/>
      <c r="H312" s="56"/>
      <c r="I312" s="56"/>
      <c r="J312" s="56"/>
      <c r="K312" s="56"/>
      <c r="L312" s="56"/>
    </row>
    <row r="313" spans="1:12" hidden="1">
      <c r="A313" s="116"/>
      <c r="B313" s="116"/>
      <c r="C313" s="116"/>
      <c r="D313" s="116"/>
      <c r="E313" s="116"/>
      <c r="F313" s="56"/>
      <c r="G313" s="56"/>
      <c r="H313" s="56"/>
      <c r="I313" s="56"/>
      <c r="J313" s="56"/>
      <c r="K313" s="56"/>
      <c r="L313" s="56"/>
    </row>
    <row r="314" spans="1:12" hidden="1">
      <c r="A314" s="116"/>
      <c r="B314" s="116"/>
      <c r="C314" s="116"/>
      <c r="D314" s="116"/>
      <c r="E314" s="116"/>
      <c r="F314" s="56"/>
      <c r="G314" s="56"/>
      <c r="H314" s="56"/>
      <c r="I314" s="56"/>
      <c r="J314" s="56"/>
      <c r="K314" s="56"/>
      <c r="L314" s="56"/>
    </row>
    <row r="315" spans="1:12" hidden="1">
      <c r="A315" s="116"/>
      <c r="B315" s="116"/>
      <c r="C315" s="116"/>
      <c r="D315" s="116"/>
      <c r="E315" s="116"/>
      <c r="F315" s="56"/>
      <c r="G315" s="56"/>
      <c r="H315" s="56"/>
      <c r="I315" s="56"/>
      <c r="J315" s="56"/>
      <c r="K315" s="56"/>
      <c r="L315" s="56"/>
    </row>
    <row r="316" spans="1:12" hidden="1">
      <c r="A316" s="116"/>
      <c r="B316" s="116"/>
      <c r="C316" s="116"/>
      <c r="D316" s="116"/>
      <c r="E316" s="116"/>
      <c r="F316" s="56"/>
      <c r="G316" s="56"/>
      <c r="H316" s="56"/>
      <c r="I316" s="56"/>
      <c r="J316" s="56"/>
      <c r="K316" s="56"/>
      <c r="L316" s="56"/>
    </row>
    <row r="317" spans="1:12" hidden="1">
      <c r="A317" s="116"/>
      <c r="B317" s="116"/>
      <c r="C317" s="116"/>
      <c r="D317" s="116"/>
      <c r="E317" s="116"/>
      <c r="F317" s="56"/>
      <c r="G317" s="56"/>
      <c r="H317" s="56"/>
      <c r="I317" s="56"/>
      <c r="J317" s="56"/>
      <c r="K317" s="56"/>
      <c r="L317" s="56"/>
    </row>
    <row r="318" spans="1:12" hidden="1">
      <c r="A318" s="116"/>
      <c r="B318" s="116"/>
      <c r="C318" s="116"/>
      <c r="D318" s="116"/>
      <c r="E318" s="116"/>
      <c r="F318" s="56"/>
      <c r="G318" s="56"/>
      <c r="H318" s="56"/>
      <c r="I318" s="56"/>
      <c r="J318" s="56"/>
      <c r="K318" s="56"/>
      <c r="L318" s="56"/>
    </row>
    <row r="319" spans="1:12" hidden="1">
      <c r="A319" s="116"/>
      <c r="B319" s="116"/>
      <c r="C319" s="116"/>
      <c r="D319" s="116"/>
      <c r="E319" s="116"/>
      <c r="F319" s="56"/>
      <c r="G319" s="56"/>
      <c r="H319" s="56"/>
      <c r="I319" s="56"/>
      <c r="J319" s="56"/>
      <c r="K319" s="56"/>
      <c r="L319" s="56"/>
    </row>
    <row r="320" spans="1:12" hidden="1">
      <c r="A320" s="116"/>
      <c r="B320" s="116"/>
      <c r="C320" s="116"/>
      <c r="D320" s="116"/>
      <c r="E320" s="116"/>
      <c r="F320" s="56"/>
      <c r="G320" s="56"/>
      <c r="H320" s="56"/>
      <c r="I320" s="56"/>
      <c r="J320" s="56"/>
      <c r="K320" s="56"/>
      <c r="L320" s="56"/>
    </row>
    <row r="321" spans="1:12" hidden="1">
      <c r="A321" s="116"/>
      <c r="B321" s="116"/>
      <c r="C321" s="116"/>
      <c r="D321" s="116"/>
      <c r="E321" s="116"/>
      <c r="F321" s="56"/>
      <c r="G321" s="56"/>
      <c r="H321" s="56"/>
      <c r="I321" s="56"/>
      <c r="J321" s="56"/>
      <c r="K321" s="56"/>
      <c r="L321" s="56"/>
    </row>
    <row r="322" spans="1:12" hidden="1">
      <c r="A322" s="116"/>
      <c r="B322" s="116"/>
      <c r="C322" s="116"/>
      <c r="D322" s="116"/>
      <c r="E322" s="116"/>
      <c r="F322" s="56"/>
      <c r="G322" s="56"/>
      <c r="H322" s="56"/>
      <c r="I322" s="56"/>
      <c r="J322" s="56"/>
      <c r="K322" s="56"/>
      <c r="L322" s="56"/>
    </row>
    <row r="323" spans="1:12" hidden="1">
      <c r="A323" s="116"/>
      <c r="B323" s="116"/>
      <c r="C323" s="116"/>
      <c r="D323" s="116"/>
      <c r="E323" s="116"/>
      <c r="F323" s="56"/>
      <c r="G323" s="56"/>
      <c r="H323" s="56"/>
      <c r="I323" s="56"/>
      <c r="J323" s="56"/>
      <c r="K323" s="56"/>
      <c r="L323" s="56"/>
    </row>
    <row r="324" spans="1:12" hidden="1">
      <c r="A324" s="116"/>
      <c r="B324" s="116"/>
      <c r="C324" s="116"/>
      <c r="D324" s="116"/>
      <c r="E324" s="116"/>
      <c r="F324" s="56"/>
      <c r="G324" s="56"/>
      <c r="H324" s="56"/>
      <c r="I324" s="56"/>
      <c r="J324" s="56"/>
      <c r="K324" s="56"/>
      <c r="L324" s="56"/>
    </row>
    <row r="325" spans="1:12" hidden="1">
      <c r="A325" s="116"/>
      <c r="B325" s="116"/>
      <c r="C325" s="116"/>
      <c r="D325" s="116"/>
      <c r="E325" s="116"/>
      <c r="F325" s="56"/>
      <c r="G325" s="56"/>
      <c r="H325" s="56"/>
      <c r="I325" s="56"/>
      <c r="J325" s="56"/>
      <c r="K325" s="56"/>
      <c r="L325" s="56"/>
    </row>
    <row r="326" spans="1:12" hidden="1">
      <c r="A326" s="116"/>
      <c r="B326" s="116"/>
      <c r="C326" s="116"/>
      <c r="D326" s="116"/>
      <c r="E326" s="116"/>
      <c r="F326" s="56"/>
      <c r="G326" s="56"/>
      <c r="H326" s="56"/>
      <c r="I326" s="56"/>
      <c r="J326" s="56"/>
      <c r="K326" s="56"/>
      <c r="L326" s="56"/>
    </row>
    <row r="327" spans="1:12" hidden="1">
      <c r="A327" s="116"/>
      <c r="B327" s="116"/>
      <c r="C327" s="116"/>
      <c r="D327" s="116"/>
      <c r="E327" s="116"/>
      <c r="F327" s="56"/>
      <c r="G327" s="56"/>
      <c r="H327" s="56"/>
      <c r="I327" s="56"/>
      <c r="J327" s="56"/>
      <c r="K327" s="56"/>
      <c r="L327" s="56"/>
    </row>
    <row r="328" spans="1:12" hidden="1">
      <c r="A328" s="116"/>
      <c r="B328" s="116"/>
      <c r="C328" s="116"/>
      <c r="D328" s="116"/>
      <c r="E328" s="116"/>
      <c r="F328" s="56"/>
      <c r="G328" s="56"/>
      <c r="H328" s="56"/>
      <c r="I328" s="56"/>
      <c r="J328" s="56"/>
      <c r="K328" s="56"/>
      <c r="L328" s="56"/>
    </row>
    <row r="329" spans="1:12" hidden="1">
      <c r="A329" s="116"/>
      <c r="B329" s="116"/>
      <c r="C329" s="116"/>
      <c r="D329" s="116"/>
      <c r="E329" s="116"/>
      <c r="F329" s="56"/>
      <c r="G329" s="56"/>
      <c r="H329" s="56"/>
      <c r="I329" s="56"/>
      <c r="J329" s="56"/>
      <c r="K329" s="56"/>
      <c r="L329" s="56"/>
    </row>
    <row r="330" spans="1:12" hidden="1">
      <c r="A330" s="116"/>
      <c r="B330" s="116"/>
      <c r="C330" s="116"/>
      <c r="D330" s="116"/>
      <c r="E330" s="116"/>
      <c r="F330" s="56"/>
      <c r="G330" s="56"/>
      <c r="H330" s="56"/>
      <c r="I330" s="56"/>
      <c r="J330" s="56"/>
      <c r="K330" s="56"/>
      <c r="L330" s="56"/>
    </row>
    <row r="331" spans="1:12" hidden="1">
      <c r="A331" s="116"/>
      <c r="B331" s="116"/>
      <c r="C331" s="116"/>
      <c r="D331" s="116"/>
      <c r="E331" s="116"/>
      <c r="F331" s="56"/>
      <c r="G331" s="56"/>
      <c r="H331" s="56"/>
      <c r="I331" s="56"/>
      <c r="J331" s="56"/>
      <c r="K331" s="56"/>
      <c r="L331" s="56"/>
    </row>
    <row r="332" spans="1:12" hidden="1">
      <c r="A332" s="116"/>
      <c r="B332" s="116"/>
      <c r="C332" s="116"/>
      <c r="D332" s="116"/>
      <c r="E332" s="116"/>
      <c r="F332" s="56"/>
      <c r="G332" s="56"/>
      <c r="H332" s="56"/>
      <c r="I332" s="56"/>
      <c r="J332" s="56"/>
      <c r="K332" s="56"/>
      <c r="L332" s="56"/>
    </row>
    <row r="333" spans="1:12" hidden="1">
      <c r="A333" s="116"/>
      <c r="B333" s="116"/>
      <c r="C333" s="116"/>
      <c r="D333" s="116"/>
      <c r="E333" s="116"/>
      <c r="F333" s="56"/>
      <c r="G333" s="56"/>
      <c r="H333" s="56"/>
      <c r="I333" s="56"/>
      <c r="J333" s="56"/>
      <c r="K333" s="56"/>
      <c r="L333" s="56"/>
    </row>
    <row r="334" spans="1:12" hidden="1">
      <c r="A334" s="116"/>
      <c r="B334" s="116"/>
      <c r="C334" s="116"/>
      <c r="D334" s="116"/>
      <c r="E334" s="116"/>
      <c r="F334" s="56"/>
      <c r="G334" s="56"/>
      <c r="H334" s="56"/>
      <c r="I334" s="56"/>
      <c r="J334" s="56"/>
      <c r="K334" s="56"/>
      <c r="L334" s="56"/>
    </row>
    <row r="335" spans="1:12" hidden="1">
      <c r="A335" s="116"/>
      <c r="B335" s="116"/>
      <c r="C335" s="116"/>
      <c r="D335" s="116"/>
      <c r="E335" s="116"/>
      <c r="F335" s="56"/>
      <c r="G335" s="56"/>
      <c r="H335" s="56"/>
      <c r="I335" s="56"/>
      <c r="J335" s="56"/>
      <c r="K335" s="56"/>
      <c r="L335" s="56"/>
    </row>
    <row r="336" spans="1:12" hidden="1">
      <c r="A336" s="116"/>
      <c r="B336" s="116"/>
      <c r="C336" s="116"/>
      <c r="D336" s="116"/>
      <c r="E336" s="116"/>
      <c r="F336" s="56"/>
      <c r="G336" s="56"/>
      <c r="H336" s="56"/>
      <c r="I336" s="56"/>
      <c r="J336" s="56"/>
      <c r="K336" s="56"/>
      <c r="L336" s="56"/>
    </row>
    <row r="337" spans="1:12" hidden="1">
      <c r="A337" s="116"/>
      <c r="B337" s="116"/>
      <c r="C337" s="116"/>
      <c r="D337" s="116"/>
      <c r="E337" s="116"/>
      <c r="F337" s="56"/>
      <c r="G337" s="56"/>
      <c r="H337" s="56"/>
      <c r="I337" s="56"/>
      <c r="J337" s="56"/>
      <c r="K337" s="56"/>
      <c r="L337" s="56"/>
    </row>
    <row r="338" spans="1:12" hidden="1">
      <c r="A338" s="116"/>
      <c r="B338" s="116"/>
      <c r="C338" s="116"/>
      <c r="D338" s="116"/>
      <c r="E338" s="116"/>
      <c r="F338" s="56"/>
      <c r="G338" s="56"/>
      <c r="H338" s="56"/>
      <c r="I338" s="56"/>
      <c r="J338" s="56"/>
      <c r="K338" s="56"/>
      <c r="L338" s="56"/>
    </row>
    <row r="339" spans="1:12" hidden="1">
      <c r="A339" s="116"/>
      <c r="B339" s="116"/>
      <c r="C339" s="116"/>
      <c r="D339" s="116"/>
      <c r="E339" s="116"/>
      <c r="F339" s="56"/>
      <c r="G339" s="56"/>
      <c r="H339" s="56"/>
      <c r="I339" s="56"/>
      <c r="J339" s="56"/>
      <c r="K339" s="56"/>
      <c r="L339" s="56"/>
    </row>
    <row r="340" spans="1:12" hidden="1">
      <c r="A340" s="116"/>
      <c r="B340" s="116"/>
      <c r="C340" s="116"/>
      <c r="D340" s="116"/>
      <c r="E340" s="116"/>
      <c r="F340" s="56"/>
      <c r="G340" s="56"/>
      <c r="H340" s="56"/>
      <c r="I340" s="56"/>
      <c r="J340" s="56"/>
      <c r="K340" s="56"/>
      <c r="L340" s="56"/>
    </row>
    <row r="341" spans="1:12" hidden="1">
      <c r="A341" s="116"/>
      <c r="B341" s="116"/>
      <c r="C341" s="116"/>
      <c r="D341" s="116"/>
      <c r="E341" s="116"/>
      <c r="F341" s="56"/>
      <c r="G341" s="56"/>
      <c r="H341" s="56"/>
      <c r="I341" s="56"/>
      <c r="J341" s="56"/>
      <c r="K341" s="56"/>
      <c r="L341" s="56"/>
    </row>
    <row r="342" spans="1:12" hidden="1">
      <c r="A342" s="116"/>
      <c r="B342" s="116"/>
      <c r="C342" s="116"/>
      <c r="D342" s="116"/>
      <c r="E342" s="116"/>
      <c r="F342" s="56"/>
      <c r="G342" s="56"/>
      <c r="H342" s="56"/>
      <c r="I342" s="56"/>
      <c r="J342" s="56"/>
      <c r="K342" s="56"/>
      <c r="L342" s="56"/>
    </row>
    <row r="343" spans="1:12" hidden="1">
      <c r="A343" s="116"/>
      <c r="B343" s="116"/>
      <c r="C343" s="116"/>
      <c r="D343" s="116"/>
      <c r="E343" s="116"/>
      <c r="F343" s="56"/>
      <c r="G343" s="56"/>
      <c r="H343" s="56"/>
      <c r="I343" s="56"/>
      <c r="J343" s="56"/>
      <c r="K343" s="56"/>
      <c r="L343" s="56"/>
    </row>
    <row r="344" spans="1:12" hidden="1">
      <c r="A344" s="116"/>
      <c r="B344" s="116"/>
      <c r="C344" s="116"/>
      <c r="D344" s="116"/>
      <c r="E344" s="116"/>
      <c r="F344" s="56"/>
      <c r="G344" s="56"/>
      <c r="H344" s="56"/>
      <c r="I344" s="56"/>
      <c r="J344" s="56"/>
      <c r="K344" s="56"/>
      <c r="L344" s="56"/>
    </row>
    <row r="345" spans="1:12" hidden="1">
      <c r="A345" s="116"/>
      <c r="B345" s="116"/>
      <c r="C345" s="116"/>
      <c r="D345" s="116"/>
      <c r="E345" s="116"/>
      <c r="F345" s="56"/>
      <c r="G345" s="56"/>
      <c r="H345" s="56"/>
      <c r="I345" s="56"/>
      <c r="J345" s="56"/>
      <c r="K345" s="56"/>
      <c r="L345" s="56"/>
    </row>
    <row r="346" spans="1:12" hidden="1">
      <c r="A346" s="116"/>
      <c r="B346" s="116"/>
      <c r="C346" s="116"/>
      <c r="D346" s="116"/>
      <c r="E346" s="116"/>
      <c r="F346" s="56"/>
      <c r="G346" s="56"/>
      <c r="H346" s="56"/>
      <c r="I346" s="56"/>
      <c r="J346" s="56"/>
      <c r="K346" s="56"/>
      <c r="L346" s="56"/>
    </row>
    <row r="347" spans="1:12" hidden="1">
      <c r="A347" s="116"/>
      <c r="B347" s="116"/>
      <c r="C347" s="116"/>
      <c r="D347" s="116"/>
      <c r="E347" s="116"/>
      <c r="F347" s="56"/>
      <c r="G347" s="56"/>
      <c r="H347" s="56"/>
      <c r="I347" s="56"/>
      <c r="J347" s="56"/>
      <c r="K347" s="56"/>
      <c r="L347" s="56"/>
    </row>
    <row r="348" spans="1:12" hidden="1">
      <c r="A348" s="116"/>
      <c r="B348" s="116"/>
      <c r="C348" s="116"/>
      <c r="D348" s="116"/>
      <c r="E348" s="116"/>
      <c r="F348" s="56"/>
      <c r="G348" s="56"/>
      <c r="H348" s="56"/>
      <c r="I348" s="56"/>
      <c r="J348" s="56"/>
      <c r="K348" s="56"/>
      <c r="L348" s="56"/>
    </row>
    <row r="349" spans="1:12" hidden="1">
      <c r="A349" s="116"/>
      <c r="B349" s="116"/>
      <c r="C349" s="116"/>
      <c r="D349" s="116"/>
      <c r="E349" s="116"/>
      <c r="F349" s="56"/>
      <c r="G349" s="56"/>
      <c r="H349" s="56"/>
      <c r="I349" s="56"/>
      <c r="J349" s="56"/>
      <c r="K349" s="56"/>
      <c r="L349" s="56"/>
    </row>
    <row r="350" spans="1:12" hidden="1">
      <c r="A350" s="116"/>
      <c r="B350" s="116"/>
      <c r="C350" s="116"/>
      <c r="D350" s="116"/>
      <c r="E350" s="116"/>
      <c r="F350" s="56"/>
      <c r="G350" s="56"/>
      <c r="H350" s="56"/>
      <c r="I350" s="56"/>
      <c r="J350" s="56"/>
      <c r="K350" s="56"/>
      <c r="L350" s="56"/>
    </row>
    <row r="351" spans="1:12" hidden="1">
      <c r="A351" s="116"/>
      <c r="B351" s="116"/>
      <c r="C351" s="116"/>
      <c r="D351" s="116"/>
      <c r="E351" s="116"/>
      <c r="F351" s="56"/>
      <c r="G351" s="56"/>
      <c r="H351" s="56"/>
      <c r="I351" s="56"/>
      <c r="J351" s="56"/>
      <c r="K351" s="56"/>
      <c r="L351" s="56"/>
    </row>
    <row r="352" spans="1:12" hidden="1">
      <c r="A352" s="116"/>
      <c r="B352" s="116"/>
      <c r="C352" s="116"/>
      <c r="D352" s="116"/>
      <c r="E352" s="116"/>
      <c r="F352" s="56"/>
      <c r="G352" s="56"/>
      <c r="H352" s="56"/>
      <c r="I352" s="56"/>
      <c r="J352" s="56"/>
      <c r="K352" s="56"/>
      <c r="L352" s="56"/>
    </row>
    <row r="353" spans="1:12" hidden="1">
      <c r="A353" s="116"/>
      <c r="B353" s="116"/>
      <c r="C353" s="116"/>
      <c r="D353" s="116"/>
      <c r="E353" s="116"/>
      <c r="F353" s="56"/>
      <c r="G353" s="56"/>
      <c r="H353" s="56"/>
      <c r="I353" s="56"/>
      <c r="J353" s="56"/>
      <c r="K353" s="56"/>
      <c r="L353" s="56"/>
    </row>
    <row r="354" spans="1:12" hidden="1">
      <c r="A354" s="116"/>
      <c r="B354" s="116"/>
      <c r="C354" s="116"/>
      <c r="D354" s="116"/>
      <c r="E354" s="116"/>
      <c r="F354" s="56"/>
      <c r="G354" s="56"/>
      <c r="H354" s="56"/>
      <c r="I354" s="56"/>
      <c r="J354" s="56"/>
      <c r="K354" s="56"/>
      <c r="L354" s="56"/>
    </row>
    <row r="355" spans="1:12" hidden="1">
      <c r="A355" s="116"/>
      <c r="B355" s="116"/>
      <c r="C355" s="116"/>
      <c r="D355" s="116"/>
      <c r="E355" s="116"/>
      <c r="F355" s="56"/>
      <c r="G355" s="56"/>
      <c r="H355" s="56"/>
      <c r="I355" s="56"/>
      <c r="J355" s="56"/>
      <c r="K355" s="56"/>
      <c r="L355" s="56"/>
    </row>
    <row r="356" spans="1:12" hidden="1">
      <c r="A356" s="116"/>
      <c r="B356" s="116"/>
      <c r="C356" s="116"/>
      <c r="D356" s="116"/>
      <c r="E356" s="116"/>
      <c r="F356" s="56"/>
      <c r="G356" s="56"/>
      <c r="H356" s="56"/>
      <c r="I356" s="56"/>
      <c r="J356" s="56"/>
      <c r="K356" s="56"/>
      <c r="L356" s="56"/>
    </row>
    <row r="357" spans="1:12" hidden="1">
      <c r="A357" s="116"/>
      <c r="B357" s="116"/>
      <c r="C357" s="116"/>
      <c r="D357" s="116"/>
      <c r="E357" s="116"/>
      <c r="F357" s="56"/>
      <c r="G357" s="56"/>
      <c r="H357" s="56"/>
      <c r="I357" s="56"/>
      <c r="J357" s="56"/>
      <c r="K357" s="56"/>
      <c r="L357" s="56"/>
    </row>
    <row r="358" spans="1:12" hidden="1">
      <c r="A358" s="116"/>
      <c r="B358" s="116"/>
      <c r="C358" s="116"/>
      <c r="D358" s="116"/>
      <c r="E358" s="116"/>
      <c r="F358" s="56"/>
      <c r="G358" s="56"/>
      <c r="H358" s="56"/>
      <c r="I358" s="56"/>
      <c r="J358" s="56"/>
      <c r="K358" s="56"/>
      <c r="L358" s="56"/>
    </row>
    <row r="359" spans="1:12" hidden="1">
      <c r="A359" s="116"/>
      <c r="B359" s="116"/>
      <c r="C359" s="116"/>
      <c r="D359" s="116"/>
      <c r="E359" s="116"/>
      <c r="F359" s="56"/>
      <c r="G359" s="56"/>
      <c r="H359" s="56"/>
      <c r="I359" s="56"/>
      <c r="J359" s="56"/>
      <c r="K359" s="56"/>
      <c r="L359" s="56"/>
    </row>
    <row r="360" spans="1:12" hidden="1">
      <c r="A360" s="116"/>
      <c r="B360" s="116"/>
      <c r="C360" s="116"/>
      <c r="D360" s="116"/>
      <c r="E360" s="116"/>
      <c r="F360" s="56"/>
      <c r="G360" s="56"/>
      <c r="H360" s="56"/>
      <c r="I360" s="56"/>
      <c r="J360" s="56"/>
      <c r="K360" s="56"/>
      <c r="L360" s="56"/>
    </row>
    <row r="361" spans="1:12" hidden="1">
      <c r="A361" s="116"/>
      <c r="B361" s="116"/>
      <c r="C361" s="116"/>
      <c r="D361" s="116"/>
      <c r="E361" s="116"/>
      <c r="F361" s="56"/>
      <c r="G361" s="56"/>
      <c r="H361" s="56"/>
      <c r="I361" s="56"/>
      <c r="J361" s="56"/>
      <c r="K361" s="56"/>
      <c r="L361" s="56"/>
    </row>
    <row r="362" spans="1:12" hidden="1">
      <c r="A362" s="116"/>
      <c r="B362" s="116"/>
      <c r="C362" s="116"/>
      <c r="D362" s="116"/>
      <c r="E362" s="116"/>
      <c r="F362" s="56"/>
      <c r="G362" s="56"/>
      <c r="H362" s="56"/>
      <c r="I362" s="56"/>
      <c r="J362" s="56"/>
      <c r="K362" s="56"/>
      <c r="L362" s="56"/>
    </row>
    <row r="363" spans="1:12" hidden="1">
      <c r="A363" s="116"/>
      <c r="B363" s="116"/>
      <c r="C363" s="116"/>
      <c r="D363" s="116"/>
      <c r="E363" s="116"/>
      <c r="F363" s="56"/>
      <c r="G363" s="56"/>
      <c r="H363" s="56"/>
      <c r="I363" s="56"/>
      <c r="J363" s="56"/>
      <c r="K363" s="56"/>
      <c r="L363" s="56"/>
    </row>
    <row r="364" spans="1:12" hidden="1">
      <c r="A364" s="116"/>
      <c r="B364" s="116"/>
      <c r="C364" s="116"/>
      <c r="D364" s="116"/>
      <c r="E364" s="116"/>
      <c r="F364" s="56"/>
      <c r="G364" s="56"/>
      <c r="H364" s="56"/>
      <c r="I364" s="56"/>
      <c r="J364" s="56"/>
      <c r="K364" s="56"/>
      <c r="L364" s="56"/>
    </row>
    <row r="365" spans="1:12" hidden="1">
      <c r="A365" s="116"/>
      <c r="B365" s="116"/>
      <c r="C365" s="116"/>
      <c r="D365" s="116"/>
      <c r="E365" s="116"/>
      <c r="F365" s="56"/>
      <c r="G365" s="56"/>
      <c r="H365" s="56"/>
      <c r="I365" s="56"/>
      <c r="J365" s="56"/>
      <c r="K365" s="56"/>
      <c r="L365" s="56"/>
    </row>
    <row r="366" spans="1:12" hidden="1">
      <c r="A366" s="116"/>
      <c r="B366" s="116"/>
      <c r="C366" s="116"/>
      <c r="D366" s="116"/>
      <c r="E366" s="116"/>
      <c r="F366" s="56"/>
      <c r="G366" s="56"/>
      <c r="H366" s="56"/>
      <c r="I366" s="56"/>
      <c r="J366" s="56"/>
      <c r="K366" s="56"/>
      <c r="L366" s="56"/>
    </row>
    <row r="367" spans="1:12" hidden="1">
      <c r="A367" s="116"/>
      <c r="B367" s="116"/>
      <c r="C367" s="116"/>
      <c r="D367" s="116"/>
      <c r="E367" s="116"/>
      <c r="F367" s="56"/>
      <c r="G367" s="56"/>
      <c r="H367" s="56"/>
      <c r="I367" s="56"/>
      <c r="J367" s="56"/>
      <c r="K367" s="56"/>
      <c r="L367" s="56"/>
    </row>
    <row r="368" spans="1:12" hidden="1">
      <c r="A368" s="116"/>
      <c r="B368" s="116"/>
      <c r="C368" s="116"/>
      <c r="D368" s="116"/>
      <c r="E368" s="116"/>
      <c r="F368" s="56"/>
      <c r="G368" s="56"/>
      <c r="H368" s="56"/>
      <c r="I368" s="56"/>
      <c r="J368" s="56"/>
      <c r="K368" s="56"/>
      <c r="L368" s="56"/>
    </row>
    <row r="369" spans="1:12" hidden="1">
      <c r="A369" s="116"/>
      <c r="B369" s="116"/>
      <c r="C369" s="116"/>
      <c r="D369" s="116"/>
      <c r="E369" s="116"/>
      <c r="F369" s="56"/>
      <c r="G369" s="56"/>
      <c r="H369" s="56"/>
      <c r="I369" s="56"/>
      <c r="J369" s="56"/>
      <c r="K369" s="56"/>
      <c r="L369" s="56"/>
    </row>
    <row r="370" spans="1:12" hidden="1">
      <c r="A370" s="116"/>
      <c r="B370" s="116"/>
      <c r="C370" s="116"/>
      <c r="D370" s="116"/>
      <c r="E370" s="116"/>
      <c r="F370" s="56"/>
      <c r="G370" s="56"/>
      <c r="H370" s="56"/>
      <c r="I370" s="56"/>
      <c r="J370" s="56"/>
      <c r="K370" s="56"/>
      <c r="L370" s="56"/>
    </row>
    <row r="371" spans="1:12" hidden="1">
      <c r="A371" s="116"/>
      <c r="B371" s="116"/>
      <c r="C371" s="116"/>
      <c r="D371" s="116"/>
      <c r="E371" s="116"/>
      <c r="F371" s="56"/>
      <c r="G371" s="56"/>
      <c r="H371" s="56"/>
      <c r="I371" s="56"/>
      <c r="J371" s="56"/>
      <c r="K371" s="56"/>
      <c r="L371" s="56"/>
    </row>
    <row r="372" spans="1:12" hidden="1">
      <c r="A372" s="116"/>
      <c r="B372" s="116"/>
      <c r="C372" s="116"/>
      <c r="D372" s="116"/>
      <c r="E372" s="116"/>
      <c r="F372" s="56"/>
      <c r="G372" s="56"/>
      <c r="H372" s="56"/>
      <c r="I372" s="56"/>
      <c r="J372" s="56"/>
      <c r="K372" s="56"/>
      <c r="L372" s="56"/>
    </row>
    <row r="373" spans="1:12" hidden="1">
      <c r="A373" s="116"/>
      <c r="B373" s="116"/>
      <c r="C373" s="116"/>
      <c r="D373" s="116"/>
      <c r="E373" s="116"/>
      <c r="F373" s="56"/>
      <c r="G373" s="56"/>
      <c r="H373" s="56"/>
      <c r="I373" s="56"/>
      <c r="J373" s="56"/>
      <c r="K373" s="56"/>
      <c r="L373" s="56"/>
    </row>
    <row r="374" spans="1:12" hidden="1">
      <c r="A374" s="116"/>
      <c r="B374" s="116"/>
      <c r="C374" s="116"/>
      <c r="D374" s="116"/>
      <c r="E374" s="116"/>
      <c r="F374" s="56"/>
      <c r="G374" s="56"/>
      <c r="H374" s="56"/>
      <c r="I374" s="56"/>
      <c r="J374" s="56"/>
      <c r="K374" s="56"/>
      <c r="L374" s="56"/>
    </row>
    <row r="375" spans="1:12" hidden="1">
      <c r="A375" s="116"/>
      <c r="B375" s="116"/>
      <c r="C375" s="116"/>
      <c r="D375" s="116"/>
      <c r="E375" s="116"/>
      <c r="F375" s="56"/>
      <c r="G375" s="56"/>
      <c r="H375" s="56"/>
      <c r="I375" s="56"/>
      <c r="J375" s="56"/>
      <c r="K375" s="56"/>
      <c r="L375" s="56"/>
    </row>
    <row r="376" spans="1:12" hidden="1">
      <c r="A376" s="116"/>
      <c r="B376" s="116"/>
      <c r="C376" s="116"/>
      <c r="D376" s="116"/>
      <c r="E376" s="116"/>
      <c r="F376" s="56"/>
      <c r="G376" s="56"/>
      <c r="H376" s="56"/>
      <c r="I376" s="56"/>
      <c r="J376" s="56"/>
      <c r="K376" s="56"/>
      <c r="L376" s="56"/>
    </row>
    <row r="377" spans="1:12" hidden="1">
      <c r="A377" s="116"/>
      <c r="B377" s="116"/>
      <c r="C377" s="116"/>
      <c r="D377" s="116"/>
      <c r="E377" s="116"/>
      <c r="F377" s="56"/>
      <c r="G377" s="56"/>
      <c r="H377" s="56"/>
      <c r="I377" s="56"/>
      <c r="J377" s="56"/>
      <c r="K377" s="56"/>
      <c r="L377" s="56"/>
    </row>
    <row r="378" spans="1:12" hidden="1">
      <c r="A378" s="116"/>
      <c r="B378" s="116"/>
      <c r="C378" s="116"/>
      <c r="D378" s="116"/>
      <c r="E378" s="116"/>
      <c r="F378" s="56"/>
      <c r="G378" s="56"/>
      <c r="H378" s="56"/>
      <c r="I378" s="56"/>
      <c r="J378" s="56"/>
      <c r="K378" s="56"/>
      <c r="L378" s="56"/>
    </row>
    <row r="379" spans="1:12" hidden="1">
      <c r="A379" s="116"/>
      <c r="B379" s="116"/>
      <c r="C379" s="116"/>
      <c r="D379" s="116"/>
      <c r="E379" s="116"/>
      <c r="F379" s="56"/>
      <c r="G379" s="56"/>
      <c r="H379" s="56"/>
      <c r="I379" s="56"/>
      <c r="J379" s="56"/>
      <c r="K379" s="56"/>
      <c r="L379" s="56"/>
    </row>
    <row r="380" spans="1:12" hidden="1">
      <c r="A380" s="116"/>
      <c r="B380" s="116"/>
      <c r="C380" s="116"/>
      <c r="D380" s="116"/>
      <c r="E380" s="116"/>
      <c r="F380" s="56"/>
      <c r="G380" s="56"/>
      <c r="H380" s="56"/>
      <c r="I380" s="56"/>
      <c r="J380" s="56"/>
      <c r="K380" s="56"/>
      <c r="L380" s="56"/>
    </row>
    <row r="381" spans="1:12" hidden="1">
      <c r="A381" s="116"/>
      <c r="B381" s="116"/>
      <c r="C381" s="116"/>
      <c r="D381" s="116"/>
      <c r="E381" s="116"/>
      <c r="F381" s="56"/>
      <c r="G381" s="56"/>
      <c r="H381" s="56"/>
      <c r="I381" s="56"/>
      <c r="J381" s="56"/>
      <c r="K381" s="56"/>
      <c r="L381" s="56"/>
    </row>
    <row r="382" spans="1:12" hidden="1">
      <c r="A382" s="116"/>
      <c r="B382" s="116"/>
      <c r="C382" s="116"/>
      <c r="D382" s="116"/>
      <c r="E382" s="116"/>
      <c r="F382" s="56"/>
      <c r="G382" s="56"/>
      <c r="H382" s="56"/>
      <c r="I382" s="56"/>
      <c r="J382" s="56"/>
      <c r="K382" s="56"/>
      <c r="L382" s="56"/>
    </row>
    <row r="383" spans="1:12" hidden="1">
      <c r="A383" s="116"/>
      <c r="B383" s="116"/>
      <c r="C383" s="116"/>
      <c r="D383" s="116"/>
      <c r="E383" s="116"/>
      <c r="F383" s="56"/>
      <c r="G383" s="56"/>
      <c r="H383" s="56"/>
      <c r="I383" s="56"/>
      <c r="J383" s="56"/>
      <c r="K383" s="56"/>
      <c r="L383" s="56"/>
    </row>
    <row r="384" spans="1:12" hidden="1">
      <c r="A384" s="116"/>
      <c r="B384" s="116"/>
      <c r="C384" s="116"/>
      <c r="D384" s="116"/>
      <c r="E384" s="116"/>
      <c r="F384" s="56"/>
      <c r="G384" s="56"/>
      <c r="H384" s="56"/>
      <c r="I384" s="56"/>
      <c r="J384" s="56"/>
      <c r="K384" s="56"/>
      <c r="L384" s="56"/>
    </row>
    <row r="385" spans="1:12" hidden="1">
      <c r="A385" s="116"/>
      <c r="B385" s="116"/>
      <c r="C385" s="116"/>
      <c r="D385" s="116"/>
      <c r="E385" s="116"/>
      <c r="F385" s="56"/>
      <c r="G385" s="56"/>
      <c r="H385" s="56"/>
      <c r="I385" s="56"/>
      <c r="J385" s="56"/>
      <c r="K385" s="56"/>
      <c r="L385" s="56"/>
    </row>
    <row r="386" spans="1:12" hidden="1">
      <c r="A386" s="116"/>
      <c r="B386" s="116"/>
      <c r="C386" s="116"/>
      <c r="D386" s="116"/>
      <c r="E386" s="116"/>
      <c r="F386" s="56"/>
      <c r="G386" s="56"/>
      <c r="H386" s="56"/>
      <c r="I386" s="56"/>
      <c r="J386" s="56"/>
      <c r="K386" s="56"/>
      <c r="L386" s="56"/>
    </row>
    <row r="387" spans="1:12" hidden="1">
      <c r="A387" s="116"/>
      <c r="B387" s="116"/>
      <c r="C387" s="116"/>
      <c r="D387" s="116"/>
      <c r="E387" s="116"/>
      <c r="F387" s="56"/>
      <c r="G387" s="56"/>
      <c r="H387" s="56"/>
      <c r="I387" s="56"/>
      <c r="J387" s="56"/>
      <c r="K387" s="56"/>
      <c r="L387" s="56"/>
    </row>
    <row r="388" spans="1:12" hidden="1">
      <c r="A388" s="116"/>
      <c r="B388" s="116"/>
      <c r="C388" s="116"/>
      <c r="D388" s="116"/>
      <c r="E388" s="116"/>
      <c r="F388" s="56"/>
      <c r="G388" s="56"/>
      <c r="H388" s="56"/>
      <c r="I388" s="56"/>
      <c r="J388" s="56"/>
      <c r="K388" s="56"/>
      <c r="L388" s="56"/>
    </row>
    <row r="389" spans="1:12" hidden="1">
      <c r="A389" s="116"/>
      <c r="B389" s="116"/>
      <c r="C389" s="116"/>
      <c r="D389" s="116"/>
      <c r="E389" s="116"/>
      <c r="F389" s="56"/>
      <c r="G389" s="56"/>
      <c r="H389" s="56"/>
      <c r="I389" s="56"/>
      <c r="J389" s="56"/>
      <c r="K389" s="56"/>
      <c r="L389" s="56"/>
    </row>
    <row r="390" spans="1:12" hidden="1">
      <c r="A390" s="116"/>
      <c r="B390" s="116"/>
      <c r="C390" s="116"/>
      <c r="D390" s="116"/>
      <c r="E390" s="116"/>
      <c r="F390" s="56"/>
      <c r="G390" s="56"/>
      <c r="H390" s="56"/>
      <c r="I390" s="56"/>
      <c r="J390" s="56"/>
      <c r="K390" s="56"/>
      <c r="L390" s="56"/>
    </row>
    <row r="391" spans="1:12" hidden="1">
      <c r="A391" s="116"/>
      <c r="B391" s="116"/>
      <c r="C391" s="116"/>
      <c r="D391" s="116"/>
      <c r="E391" s="116"/>
      <c r="F391" s="56"/>
      <c r="G391" s="56"/>
      <c r="H391" s="56"/>
      <c r="I391" s="56"/>
      <c r="J391" s="56"/>
      <c r="K391" s="56"/>
      <c r="L391" s="56"/>
    </row>
    <row r="392" spans="1:12" hidden="1"/>
    <row r="393" spans="1:12" hidden="1"/>
    <row r="394" spans="1:12" hidden="1"/>
    <row r="395" spans="1:12" hidden="1"/>
    <row r="396" spans="1:12" hidden="1"/>
    <row r="397" spans="1:12" hidden="1"/>
    <row r="398" spans="1:12" hidden="1"/>
    <row r="399" spans="1:12" hidden="1"/>
    <row r="400" spans="1:12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</sheetData>
  <sheetProtection password="C6B7" sheet="1" objects="1" scenarios="1" selectLockedCells="1"/>
  <dataConsolidate/>
  <mergeCells count="119">
    <mergeCell ref="D204:E204"/>
    <mergeCell ref="D206:E206"/>
    <mergeCell ref="A213:F213"/>
    <mergeCell ref="C211:E211"/>
    <mergeCell ref="C212:E212"/>
    <mergeCell ref="C196:D196"/>
    <mergeCell ref="C197:D197"/>
    <mergeCell ref="C198:D19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C191:D191"/>
    <mergeCell ref="C192:D192"/>
    <mergeCell ref="C193:D193"/>
    <mergeCell ref="C194:D194"/>
    <mergeCell ref="C195:D195"/>
    <mergeCell ref="A215:F215"/>
    <mergeCell ref="A214:F214"/>
    <mergeCell ref="D145:F145"/>
    <mergeCell ref="D146:F146"/>
    <mergeCell ref="D127:F127"/>
    <mergeCell ref="D157:F157"/>
    <mergeCell ref="D167:F167"/>
    <mergeCell ref="D135:F135"/>
    <mergeCell ref="D136:F136"/>
    <mergeCell ref="D137:F137"/>
    <mergeCell ref="D175:F175"/>
    <mergeCell ref="D176:F176"/>
    <mergeCell ref="D177:F177"/>
    <mergeCell ref="D147:F147"/>
    <mergeCell ref="D155:F155"/>
    <mergeCell ref="D156:F156"/>
    <mergeCell ref="D165:F165"/>
    <mergeCell ref="D166:F166"/>
    <mergeCell ref="C187:D187"/>
    <mergeCell ref="C188:D188"/>
    <mergeCell ref="E188:F188"/>
    <mergeCell ref="C189:D189"/>
    <mergeCell ref="C190:D190"/>
    <mergeCell ref="A199:A202"/>
    <mergeCell ref="A85:A86"/>
    <mergeCell ref="D105:F105"/>
    <mergeCell ref="D55:E55"/>
    <mergeCell ref="D56:E56"/>
    <mergeCell ref="D57:F57"/>
    <mergeCell ref="B61:B63"/>
    <mergeCell ref="D60:E60"/>
    <mergeCell ref="D61:E61"/>
    <mergeCell ref="D72:E72"/>
    <mergeCell ref="D71:E71"/>
    <mergeCell ref="D70:E70"/>
    <mergeCell ref="D69:E69"/>
    <mergeCell ref="D68:E68"/>
    <mergeCell ref="D67:E67"/>
    <mergeCell ref="D58:F58"/>
    <mergeCell ref="D59:F59"/>
    <mergeCell ref="D63:E63"/>
    <mergeCell ref="D62:E62"/>
    <mergeCell ref="D85:F85"/>
    <mergeCell ref="D86:F86"/>
    <mergeCell ref="D87:F87"/>
    <mergeCell ref="C73:F75"/>
    <mergeCell ref="C77:E77"/>
    <mergeCell ref="B51:E51"/>
    <mergeCell ref="D52:E52"/>
    <mergeCell ref="D53:E53"/>
    <mergeCell ref="D54:E54"/>
    <mergeCell ref="A1:C1"/>
    <mergeCell ref="B3:C3"/>
    <mergeCell ref="B7:C7"/>
    <mergeCell ref="D25:F25"/>
    <mergeCell ref="D4:E4"/>
    <mergeCell ref="D5:E5"/>
    <mergeCell ref="D17:E17"/>
    <mergeCell ref="D18:E18"/>
    <mergeCell ref="D19:E19"/>
    <mergeCell ref="D20:F20"/>
    <mergeCell ref="D21:F21"/>
    <mergeCell ref="D14:E14"/>
    <mergeCell ref="A18:A22"/>
    <mergeCell ref="D16:E16"/>
    <mergeCell ref="D2:F2"/>
    <mergeCell ref="D3:F3"/>
    <mergeCell ref="F14:F15"/>
    <mergeCell ref="D11:E11"/>
    <mergeCell ref="D10:E10"/>
    <mergeCell ref="D9:E9"/>
    <mergeCell ref="D45:E45"/>
    <mergeCell ref="D6:E6"/>
    <mergeCell ref="D22:E22"/>
    <mergeCell ref="D23:E23"/>
    <mergeCell ref="D24:E24"/>
    <mergeCell ref="D30:E30"/>
    <mergeCell ref="D31:E31"/>
    <mergeCell ref="D32:E32"/>
    <mergeCell ref="B29:E29"/>
    <mergeCell ref="D15:E15"/>
    <mergeCell ref="D12:E12"/>
    <mergeCell ref="D13:E13"/>
    <mergeCell ref="D117:F117"/>
    <mergeCell ref="D125:F125"/>
    <mergeCell ref="D126:F126"/>
    <mergeCell ref="D115:F115"/>
    <mergeCell ref="D116:F116"/>
    <mergeCell ref="D66:E66"/>
    <mergeCell ref="D65:E65"/>
    <mergeCell ref="D64:E64"/>
    <mergeCell ref="D107:F107"/>
    <mergeCell ref="D106:F106"/>
    <mergeCell ref="D95:F95"/>
    <mergeCell ref="D96:F96"/>
    <mergeCell ref="D97:F97"/>
  </mergeCells>
  <phoneticPr fontId="1"/>
  <conditionalFormatting sqref="F88">
    <cfRule type="expression" dxfId="143" priority="477">
      <formula>$C88=""</formula>
    </cfRule>
  </conditionalFormatting>
  <conditionalFormatting sqref="F89">
    <cfRule type="expression" dxfId="142" priority="475">
      <formula>$C89=""</formula>
    </cfRule>
  </conditionalFormatting>
  <conditionalFormatting sqref="F90:F93">
    <cfRule type="expression" dxfId="141" priority="474">
      <formula>$C$90=""</formula>
    </cfRule>
  </conditionalFormatting>
  <conditionalFormatting sqref="D30:E32">
    <cfRule type="expression" dxfId="140" priority="286">
      <formula>AND($H$29&lt;&gt;0,$I30=1)</formula>
    </cfRule>
    <cfRule type="expression" dxfId="139" priority="406">
      <formula>$B30=""</formula>
    </cfRule>
  </conditionalFormatting>
  <conditionalFormatting sqref="D52:D57">
    <cfRule type="expression" dxfId="138" priority="405">
      <formula>$B52=""</formula>
    </cfRule>
  </conditionalFormatting>
  <conditionalFormatting sqref="D45:E45">
    <cfRule type="expression" dxfId="137" priority="404">
      <formula>$C$45=""</formula>
    </cfRule>
  </conditionalFormatting>
  <conditionalFormatting sqref="B78:E81">
    <cfRule type="expression" dxfId="136" priority="401">
      <formula>$H$77=1</formula>
    </cfRule>
  </conditionalFormatting>
  <conditionalFormatting sqref="B82:E83">
    <cfRule type="expression" dxfId="135" priority="400">
      <formula>$H$77=2</formula>
    </cfRule>
  </conditionalFormatting>
  <conditionalFormatting sqref="D2">
    <cfRule type="expression" dxfId="134" priority="291">
      <formula>$J$2=1</formula>
    </cfRule>
  </conditionalFormatting>
  <conditionalFormatting sqref="D4:E5 D16:D21">
    <cfRule type="expression" dxfId="133" priority="290">
      <formula>$J4=1</formula>
    </cfRule>
  </conditionalFormatting>
  <conditionalFormatting sqref="D22:E22 D24:E24">
    <cfRule type="expression" dxfId="132" priority="288">
      <formula>$I$22=1</formula>
    </cfRule>
  </conditionalFormatting>
  <conditionalFormatting sqref="B29:E29">
    <cfRule type="expression" dxfId="131" priority="287">
      <formula>$H$29=0</formula>
    </cfRule>
  </conditionalFormatting>
  <conditionalFormatting sqref="B51:E51">
    <cfRule type="expression" dxfId="130" priority="284">
      <formula>$H$51=0</formula>
    </cfRule>
    <cfRule type="expression" dxfId="129" priority="285">
      <formula>$H$51=0</formula>
    </cfRule>
  </conditionalFormatting>
  <conditionalFormatting sqref="D52:E53">
    <cfRule type="expression" dxfId="128" priority="283">
      <formula>AND($H$51=1,$H52=1)</formula>
    </cfRule>
  </conditionalFormatting>
  <conditionalFormatting sqref="D54:E54 D56:E56">
    <cfRule type="expression" dxfId="127" priority="282">
      <formula>$J$54=1</formula>
    </cfRule>
  </conditionalFormatting>
  <conditionalFormatting sqref="D55:E55 D57:F57">
    <cfRule type="expression" dxfId="126" priority="281">
      <formula>$J$55=1</formula>
    </cfRule>
  </conditionalFormatting>
  <conditionalFormatting sqref="D58:F59">
    <cfRule type="expression" dxfId="125" priority="479">
      <formula>AND($J$58=1,$H58=1)</formula>
    </cfRule>
  </conditionalFormatting>
  <conditionalFormatting sqref="C77">
    <cfRule type="expression" dxfId="124" priority="279">
      <formula>$H$77=0</formula>
    </cfRule>
  </conditionalFormatting>
  <conditionalFormatting sqref="C212">
    <cfRule type="expression" dxfId="123" priority="278">
      <formula>$J$212=1</formula>
    </cfRule>
  </conditionalFormatting>
  <conditionalFormatting sqref="D204:E204">
    <cfRule type="expression" dxfId="122" priority="191">
      <formula>$J204=1</formula>
    </cfRule>
  </conditionalFormatting>
  <conditionalFormatting sqref="D206:E206">
    <cfRule type="expression" dxfId="121" priority="190">
      <formula>$J206=1</formula>
    </cfRule>
  </conditionalFormatting>
  <conditionalFormatting sqref="A214">
    <cfRule type="containsText" dxfId="120" priority="188" stopIfTrue="1" operator="containsText" text="【※入力】">
      <formula>NOT(ISERROR(SEARCH("【※入力】",A214)))</formula>
    </cfRule>
    <cfRule type="containsText" dxfId="119" priority="189" stopIfTrue="1" operator="containsText" text="【※選択】">
      <formula>NOT(ISERROR(SEARCH("【※選択】",A214)))</formula>
    </cfRule>
  </conditionalFormatting>
  <conditionalFormatting sqref="A214">
    <cfRule type="containsText" dxfId="118" priority="187" stopIfTrue="1" operator="containsText" text="※リストから選択して下さい">
      <formula>NOT(ISERROR(SEARCH("※リストから選択して下さい",A214)))</formula>
    </cfRule>
  </conditionalFormatting>
  <conditionalFormatting sqref="A213:F213">
    <cfRule type="expression" dxfId="117" priority="186">
      <formula>$J$213=0</formula>
    </cfRule>
  </conditionalFormatting>
  <conditionalFormatting sqref="A1:XFD8 A14:XFD1048576 A12:D13 A9:E11 G9:XFD13">
    <cfRule type="cellIs" dxfId="116" priority="4" operator="equal">
      <formula>$H$1</formula>
    </cfRule>
  </conditionalFormatting>
  <conditionalFormatting sqref="F88">
    <cfRule type="expression" dxfId="115" priority="183">
      <formula>AND($J85=1,$I88=1)</formula>
    </cfRule>
  </conditionalFormatting>
  <conditionalFormatting sqref="F89:F94">
    <cfRule type="expression" dxfId="114" priority="473">
      <formula>$I89=1</formula>
    </cfRule>
  </conditionalFormatting>
  <conditionalFormatting sqref="F94">
    <cfRule type="expression" dxfId="113" priority="176">
      <formula>$C94=""</formula>
    </cfRule>
  </conditionalFormatting>
  <conditionalFormatting sqref="D95">
    <cfRule type="expression" dxfId="112" priority="103">
      <formula>$I95=1</formula>
    </cfRule>
  </conditionalFormatting>
  <conditionalFormatting sqref="F98">
    <cfRule type="expression" dxfId="111" priority="102">
      <formula>$C98=""</formula>
    </cfRule>
  </conditionalFormatting>
  <conditionalFormatting sqref="F99">
    <cfRule type="expression" dxfId="110" priority="101">
      <formula>$C99=""</formula>
    </cfRule>
  </conditionalFormatting>
  <conditionalFormatting sqref="F100:F103">
    <cfRule type="expression" dxfId="109" priority="100">
      <formula>$C$100=""</formula>
    </cfRule>
  </conditionalFormatting>
  <conditionalFormatting sqref="D95:D97">
    <cfRule type="expression" dxfId="108" priority="98">
      <formula>$I95=1</formula>
    </cfRule>
  </conditionalFormatting>
  <conditionalFormatting sqref="D97:F97">
    <cfRule type="expression" dxfId="107" priority="97">
      <formula>$I97=1</formula>
    </cfRule>
  </conditionalFormatting>
  <conditionalFormatting sqref="F98">
    <cfRule type="expression" dxfId="106" priority="96">
      <formula>AND($J95=1,$I98=1)</formula>
    </cfRule>
  </conditionalFormatting>
  <conditionalFormatting sqref="F99:F104">
    <cfRule type="expression" dxfId="105" priority="99">
      <formula>$I99=1</formula>
    </cfRule>
  </conditionalFormatting>
  <conditionalFormatting sqref="F108">
    <cfRule type="expression" dxfId="104" priority="94">
      <formula>$C108=""</formula>
    </cfRule>
  </conditionalFormatting>
  <conditionalFormatting sqref="F109">
    <cfRule type="expression" dxfId="103" priority="93">
      <formula>$C109=""</formula>
    </cfRule>
  </conditionalFormatting>
  <conditionalFormatting sqref="F110:F113">
    <cfRule type="expression" dxfId="102" priority="92">
      <formula>$C$110=""</formula>
    </cfRule>
  </conditionalFormatting>
  <conditionalFormatting sqref="D105:D107">
    <cfRule type="expression" dxfId="101" priority="90">
      <formula>$I105=1</formula>
    </cfRule>
  </conditionalFormatting>
  <conditionalFormatting sqref="D107:F107">
    <cfRule type="expression" dxfId="100" priority="89">
      <formula>$I107=1</formula>
    </cfRule>
  </conditionalFormatting>
  <conditionalFormatting sqref="F108">
    <cfRule type="expression" dxfId="99" priority="88">
      <formula>AND($J105=1,$I108=1)</formula>
    </cfRule>
  </conditionalFormatting>
  <conditionalFormatting sqref="F109:F114">
    <cfRule type="expression" dxfId="98" priority="91">
      <formula>$I109=1</formula>
    </cfRule>
  </conditionalFormatting>
  <conditionalFormatting sqref="F118">
    <cfRule type="expression" dxfId="97" priority="86">
      <formula>$C118=""</formula>
    </cfRule>
  </conditionalFormatting>
  <conditionalFormatting sqref="F119">
    <cfRule type="expression" dxfId="96" priority="85">
      <formula>$C119=""</formula>
    </cfRule>
  </conditionalFormatting>
  <conditionalFormatting sqref="F120:F123">
    <cfRule type="expression" dxfId="95" priority="84">
      <formula>$C$120=""</formula>
    </cfRule>
  </conditionalFormatting>
  <conditionalFormatting sqref="D115:D117">
    <cfRule type="expression" dxfId="94" priority="82">
      <formula>$I115=1</formula>
    </cfRule>
  </conditionalFormatting>
  <conditionalFormatting sqref="D117:F117">
    <cfRule type="expression" dxfId="93" priority="81">
      <formula>$I117=1</formula>
    </cfRule>
  </conditionalFormatting>
  <conditionalFormatting sqref="F118">
    <cfRule type="expression" dxfId="92" priority="80">
      <formula>AND($J115=1,$I118=1)</formula>
    </cfRule>
  </conditionalFormatting>
  <conditionalFormatting sqref="F119:F124">
    <cfRule type="expression" dxfId="91" priority="83">
      <formula>$I119=1</formula>
    </cfRule>
  </conditionalFormatting>
  <conditionalFormatting sqref="F128">
    <cfRule type="expression" dxfId="90" priority="78">
      <formula>$C128=""</formula>
    </cfRule>
  </conditionalFormatting>
  <conditionalFormatting sqref="F129">
    <cfRule type="expression" dxfId="89" priority="77">
      <formula>$C129=""</formula>
    </cfRule>
  </conditionalFormatting>
  <conditionalFormatting sqref="F130:F133">
    <cfRule type="expression" dxfId="88" priority="76">
      <formula>$C$130=""</formula>
    </cfRule>
  </conditionalFormatting>
  <conditionalFormatting sqref="D125:D127">
    <cfRule type="expression" dxfId="87" priority="74">
      <formula>$I125=1</formula>
    </cfRule>
  </conditionalFormatting>
  <conditionalFormatting sqref="D127:F127">
    <cfRule type="expression" dxfId="86" priority="73">
      <formula>$I127=1</formula>
    </cfRule>
  </conditionalFormatting>
  <conditionalFormatting sqref="F128">
    <cfRule type="expression" dxfId="85" priority="72">
      <formula>AND($J125=1,$I128=1)</formula>
    </cfRule>
  </conditionalFormatting>
  <conditionalFormatting sqref="F129:F134">
    <cfRule type="expression" dxfId="84" priority="75">
      <formula>$I129=1</formula>
    </cfRule>
  </conditionalFormatting>
  <conditionalFormatting sqref="F138">
    <cfRule type="expression" dxfId="83" priority="70">
      <formula>$C138=""</formula>
    </cfRule>
  </conditionalFormatting>
  <conditionalFormatting sqref="F139">
    <cfRule type="expression" dxfId="82" priority="69">
      <formula>$C139=""</formula>
    </cfRule>
  </conditionalFormatting>
  <conditionalFormatting sqref="F140:F143">
    <cfRule type="expression" dxfId="81" priority="68">
      <formula>$C$140=""</formula>
    </cfRule>
  </conditionalFormatting>
  <conditionalFormatting sqref="D135:D137">
    <cfRule type="expression" dxfId="80" priority="66">
      <formula>$I135=1</formula>
    </cfRule>
  </conditionalFormatting>
  <conditionalFormatting sqref="D137:F137">
    <cfRule type="expression" dxfId="79" priority="65">
      <formula>$I137=1</formula>
    </cfRule>
  </conditionalFormatting>
  <conditionalFormatting sqref="F138">
    <cfRule type="expression" dxfId="78" priority="64">
      <formula>AND($J135=1,$I138=1)</formula>
    </cfRule>
  </conditionalFormatting>
  <conditionalFormatting sqref="F139:F144">
    <cfRule type="expression" dxfId="77" priority="67">
      <formula>$I139=1</formula>
    </cfRule>
  </conditionalFormatting>
  <conditionalFormatting sqref="F148">
    <cfRule type="expression" dxfId="76" priority="62">
      <formula>$C148=""</formula>
    </cfRule>
  </conditionalFormatting>
  <conditionalFormatting sqref="F149">
    <cfRule type="expression" dxfId="75" priority="61">
      <formula>$C149=""</formula>
    </cfRule>
  </conditionalFormatting>
  <conditionalFormatting sqref="F150:F153">
    <cfRule type="expression" dxfId="74" priority="60">
      <formula>$C$150=""</formula>
    </cfRule>
  </conditionalFormatting>
  <conditionalFormatting sqref="D145:D147">
    <cfRule type="expression" dxfId="73" priority="58">
      <formula>$I145=1</formula>
    </cfRule>
  </conditionalFormatting>
  <conditionalFormatting sqref="D147:F147">
    <cfRule type="expression" dxfId="72" priority="57">
      <formula>$I147=1</formula>
    </cfRule>
  </conditionalFormatting>
  <conditionalFormatting sqref="F148">
    <cfRule type="expression" dxfId="71" priority="56">
      <formula>AND($J145=1,$I148=1)</formula>
    </cfRule>
  </conditionalFormatting>
  <conditionalFormatting sqref="F149:F154">
    <cfRule type="expression" dxfId="70" priority="59">
      <formula>$I149=1</formula>
    </cfRule>
  </conditionalFormatting>
  <conditionalFormatting sqref="F158">
    <cfRule type="expression" dxfId="69" priority="54">
      <formula>$C158=""</formula>
    </cfRule>
  </conditionalFormatting>
  <conditionalFormatting sqref="F159">
    <cfRule type="expression" dxfId="68" priority="53">
      <formula>$C159=""</formula>
    </cfRule>
  </conditionalFormatting>
  <conditionalFormatting sqref="F160:F163">
    <cfRule type="expression" dxfId="67" priority="52">
      <formula>$C$160=""</formula>
    </cfRule>
  </conditionalFormatting>
  <conditionalFormatting sqref="D155:D157">
    <cfRule type="expression" dxfId="66" priority="50">
      <formula>$I155=1</formula>
    </cfRule>
  </conditionalFormatting>
  <conditionalFormatting sqref="D157:F157">
    <cfRule type="expression" dxfId="65" priority="49">
      <formula>$I157=1</formula>
    </cfRule>
  </conditionalFormatting>
  <conditionalFormatting sqref="F158">
    <cfRule type="expression" dxfId="64" priority="48">
      <formula>AND($J155=1,$I158=1)</formula>
    </cfRule>
  </conditionalFormatting>
  <conditionalFormatting sqref="F159:F164">
    <cfRule type="expression" dxfId="63" priority="51">
      <formula>$I159=1</formula>
    </cfRule>
  </conditionalFormatting>
  <conditionalFormatting sqref="F168">
    <cfRule type="expression" dxfId="62" priority="46">
      <formula>$C168=""</formula>
    </cfRule>
  </conditionalFormatting>
  <conditionalFormatting sqref="F169">
    <cfRule type="expression" dxfId="61" priority="45">
      <formula>$C169=""</formula>
    </cfRule>
  </conditionalFormatting>
  <conditionalFormatting sqref="F170:F173">
    <cfRule type="expression" dxfId="60" priority="44">
      <formula>$C$170=""</formula>
    </cfRule>
  </conditionalFormatting>
  <conditionalFormatting sqref="D165:D167">
    <cfRule type="expression" dxfId="59" priority="42">
      <formula>$I165=1</formula>
    </cfRule>
  </conditionalFormatting>
  <conditionalFormatting sqref="D167:F167">
    <cfRule type="expression" dxfId="58" priority="41">
      <formula>$I167=1</formula>
    </cfRule>
  </conditionalFormatting>
  <conditionalFormatting sqref="F168">
    <cfRule type="expression" dxfId="57" priority="40">
      <formula>AND($J165=1,$I168=1)</formula>
    </cfRule>
  </conditionalFormatting>
  <conditionalFormatting sqref="F169:F174">
    <cfRule type="expression" dxfId="56" priority="43">
      <formula>$I169=1</formula>
    </cfRule>
  </conditionalFormatting>
  <conditionalFormatting sqref="F178">
    <cfRule type="expression" dxfId="55" priority="38">
      <formula>$C178=""</formula>
    </cfRule>
  </conditionalFormatting>
  <conditionalFormatting sqref="F179">
    <cfRule type="expression" dxfId="54" priority="37">
      <formula>$C179=""</formula>
    </cfRule>
  </conditionalFormatting>
  <conditionalFormatting sqref="F180:F183">
    <cfRule type="expression" dxfId="53" priority="36">
      <formula>$C$180=""</formula>
    </cfRule>
  </conditionalFormatting>
  <conditionalFormatting sqref="D175:D177">
    <cfRule type="expression" dxfId="52" priority="34">
      <formula>$I175=1</formula>
    </cfRule>
  </conditionalFormatting>
  <conditionalFormatting sqref="D177:F177">
    <cfRule type="expression" dxfId="51" priority="33">
      <formula>$I177=1</formula>
    </cfRule>
  </conditionalFormatting>
  <conditionalFormatting sqref="F178">
    <cfRule type="expression" dxfId="50" priority="32">
      <formula>AND($J175=1,$I178=1)</formula>
    </cfRule>
  </conditionalFormatting>
  <conditionalFormatting sqref="F179:F184">
    <cfRule type="expression" dxfId="49" priority="35">
      <formula>$I179=1</formula>
    </cfRule>
  </conditionalFormatting>
  <conditionalFormatting sqref="F104">
    <cfRule type="expression" dxfId="48" priority="30">
      <formula>$I104=1</formula>
    </cfRule>
  </conditionalFormatting>
  <conditionalFormatting sqref="F104">
    <cfRule type="expression" dxfId="47" priority="29">
      <formula>$C104=""</formula>
    </cfRule>
  </conditionalFormatting>
  <conditionalFormatting sqref="F114">
    <cfRule type="expression" dxfId="46" priority="28">
      <formula>$I114=1</formula>
    </cfRule>
  </conditionalFormatting>
  <conditionalFormatting sqref="F114">
    <cfRule type="expression" dxfId="45" priority="27">
      <formula>$C114=""</formula>
    </cfRule>
  </conditionalFormatting>
  <conditionalFormatting sqref="F124">
    <cfRule type="expression" dxfId="44" priority="26">
      <formula>$I124=1</formula>
    </cfRule>
  </conditionalFormatting>
  <conditionalFormatting sqref="F124">
    <cfRule type="expression" dxfId="43" priority="25">
      <formula>$C124=""</formula>
    </cfRule>
  </conditionalFormatting>
  <conditionalFormatting sqref="F134">
    <cfRule type="expression" dxfId="42" priority="24">
      <formula>$I134=1</formula>
    </cfRule>
  </conditionalFormatting>
  <conditionalFormatting sqref="F134">
    <cfRule type="expression" dxfId="41" priority="23">
      <formula>$C134=""</formula>
    </cfRule>
  </conditionalFormatting>
  <conditionalFormatting sqref="F144">
    <cfRule type="expression" dxfId="40" priority="22">
      <formula>$I144=1</formula>
    </cfRule>
  </conditionalFormatting>
  <conditionalFormatting sqref="F144">
    <cfRule type="expression" dxfId="39" priority="21">
      <formula>$C144=""</formula>
    </cfRule>
  </conditionalFormatting>
  <conditionalFormatting sqref="F154">
    <cfRule type="expression" dxfId="38" priority="20">
      <formula>$I154=1</formula>
    </cfRule>
  </conditionalFormatting>
  <conditionalFormatting sqref="F154">
    <cfRule type="expression" dxfId="37" priority="19">
      <formula>$C154=""</formula>
    </cfRule>
  </conditionalFormatting>
  <conditionalFormatting sqref="F164">
    <cfRule type="expression" dxfId="36" priority="18">
      <formula>$I164=1</formula>
    </cfRule>
  </conditionalFormatting>
  <conditionalFormatting sqref="F164">
    <cfRule type="expression" dxfId="35" priority="17">
      <formula>$C164=""</formula>
    </cfRule>
  </conditionalFormatting>
  <conditionalFormatting sqref="F174">
    <cfRule type="expression" dxfId="34" priority="16">
      <formula>$I174=1</formula>
    </cfRule>
  </conditionalFormatting>
  <conditionalFormatting sqref="F174">
    <cfRule type="expression" dxfId="33" priority="15">
      <formula>$C174=""</formula>
    </cfRule>
  </conditionalFormatting>
  <conditionalFormatting sqref="F184">
    <cfRule type="expression" dxfId="32" priority="14">
      <formula>$I184=1</formula>
    </cfRule>
  </conditionalFormatting>
  <conditionalFormatting sqref="F184">
    <cfRule type="expression" dxfId="31" priority="13">
      <formula>$C184=""</formula>
    </cfRule>
  </conditionalFormatting>
  <conditionalFormatting sqref="C73:F75">
    <cfRule type="expression" dxfId="30" priority="11">
      <formula>$J$76=1</formula>
    </cfRule>
  </conditionalFormatting>
  <conditionalFormatting sqref="D3">
    <cfRule type="expression" dxfId="29" priority="10">
      <formula>$J$3=1</formula>
    </cfRule>
  </conditionalFormatting>
  <conditionalFormatting sqref="B84:E84">
    <cfRule type="cellIs" dxfId="28" priority="9" operator="equal">
      <formula>$H$1</formula>
    </cfRule>
  </conditionalFormatting>
  <conditionalFormatting sqref="D6:E6">
    <cfRule type="expression" dxfId="27" priority="177">
      <formula>$J$6=1</formula>
    </cfRule>
  </conditionalFormatting>
  <conditionalFormatting sqref="D23 D25">
    <cfRule type="expression" dxfId="26" priority="8">
      <formula>$I$23=1</formula>
    </cfRule>
  </conditionalFormatting>
  <conditionalFormatting sqref="C187">
    <cfRule type="expression" dxfId="25" priority="7">
      <formula>$H187=0</formula>
    </cfRule>
  </conditionalFormatting>
  <conditionalFormatting sqref="C189:F189">
    <cfRule type="expression" dxfId="24" priority="5">
      <formula>AND($H$187=1,C189="",OR(SUM($H$190:$H$198)=0,$H$189=1))</formula>
    </cfRule>
  </conditionalFormatting>
  <conditionalFormatting sqref="C190:F198">
    <cfRule type="expression" dxfId="23" priority="6">
      <formula>AND($H$187=1,$H190=1,C190="")</formula>
    </cfRule>
  </conditionalFormatting>
  <conditionalFormatting sqref="C188:F198">
    <cfRule type="expression" dxfId="22" priority="3">
      <formula>$H$187&lt;&gt;1</formula>
    </cfRule>
  </conditionalFormatting>
  <conditionalFormatting sqref="F9:F13">
    <cfRule type="cellIs" dxfId="21" priority="1" operator="equal">
      <formula>$H$1</formula>
    </cfRule>
  </conditionalFormatting>
  <dataValidations count="3">
    <dataValidation type="list" allowBlank="1" showInputMessage="1" showErrorMessage="1" sqref="F205">
      <formula1>#REF!</formula1>
    </dataValidation>
    <dataValidation imeMode="fullKatakana" allowBlank="1" showInputMessage="1" showErrorMessage="1" sqref="D18:E18 D31:E31 D53:E53 D59:F59 D3:F3"/>
    <dataValidation imeMode="halfAlpha" allowBlank="1" showInputMessage="1" showErrorMessage="1" sqref="D19:E19 D22:E24 C212 D32:E32 D40:D44 D46:D50 D54:E56 D57:F57 D87:F87 F92 D97:F97 F102 F112 C120:C122 F132 F142 F152 F162 F172 F182 E25:F28 D25"/>
  </dataValidations>
  <hyperlinks>
    <hyperlink ref="A215" r:id="rId1" display="super-marching.kanto@m-bkanto.org"/>
    <hyperlink ref="A215:F215" r:id="rId2" display="cg.contest.kanto@m-bkanto.org"/>
  </hyperlinks>
  <pageMargins left="0.7" right="0.7" top="0.75" bottom="0.75" header="0.3" footer="0.3"/>
  <pageSetup paperSize="9" orientation="portrait" r:id="rId3"/>
  <ignoredErrors>
    <ignoredError sqref="C209" formula="1"/>
  </ignoredError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選択肢!$E$28:$E$31</xm:f>
          </x14:formula1>
          <xm:sqref>F88 F98 F108 F118 F128 F138 F148 F158 F168 F178</xm:sqref>
        </x14:dataValidation>
        <x14:dataValidation type="list" allowBlank="1" showInputMessage="1" showErrorMessage="1">
          <x14:formula1>
            <xm:f>選択肢!$F$28:$F$30</xm:f>
          </x14:formula1>
          <xm:sqref>F104 F114 F124 F134 F144 F154 F164 F174 F184 F94</xm:sqref>
        </x14:dataValidation>
        <x14:dataValidation type="list" allowBlank="1" showInputMessage="1" showErrorMessage="1">
          <x14:formula1>
            <xm:f>選択肢!$B$28:$B$30</xm:f>
          </x14:formula1>
          <xm:sqref>B29:E29 B51:E51</xm:sqref>
        </x14:dataValidation>
        <x14:dataValidation type="list" allowBlank="1" showInputMessage="1" showErrorMessage="1">
          <x14:formula1>
            <xm:f>選択肢!$A$28:$A$30</xm:f>
          </x14:formula1>
          <xm:sqref>D16:E16 C187:D187</xm:sqref>
        </x14:dataValidation>
        <x14:dataValidation type="list" allowBlank="1" showInputMessage="1" showErrorMessage="1">
          <x14:formula1>
            <xm:f>選択肢!$H$28:$H$30</xm:f>
          </x14:formula1>
          <xm:sqref>D204:E204 D206:E206</xm:sqref>
        </x14:dataValidation>
        <x14:dataValidation type="list" allowBlank="1" showInputMessage="1" showErrorMessage="1">
          <x14:formula1>
            <xm:f>選択肢!$J$28:$J$31</xm:f>
          </x14:formula1>
          <xm:sqref>D6:E6</xm:sqref>
        </x14:dataValidation>
        <x14:dataValidation type="list" allowBlank="1" showInputMessage="1" showErrorMessage="1">
          <x14:formula1>
            <xm:f>選択肢!$G$28:$G$30</xm:f>
          </x14:formula1>
          <xm:sqref>C77:E77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00FFCC"/>
    <pageSetUpPr fitToPage="1"/>
  </sheetPr>
  <dimension ref="A1:AG88"/>
  <sheetViews>
    <sheetView showGridLines="0" tabSelected="1" workbookViewId="0">
      <selection activeCell="L1" sqref="L1"/>
    </sheetView>
  </sheetViews>
  <sheetFormatPr defaultColWidth="0" defaultRowHeight="18" customHeight="1" zeroHeight="1"/>
  <cols>
    <col min="1" max="26" width="3.375" style="26" customWidth="1"/>
    <col min="27" max="28" width="3.625" style="26" customWidth="1"/>
    <col min="29" max="16384" width="9" style="26" hidden="1"/>
  </cols>
  <sheetData>
    <row r="1" spans="1:28" ht="3" customHeight="1"/>
    <row r="2" spans="1:28" ht="18" customHeight="1">
      <c r="A2" s="27"/>
      <c r="B2" s="27"/>
      <c r="C2" s="28"/>
      <c r="D2" s="28"/>
      <c r="E2" s="28"/>
      <c r="F2" s="617" t="s">
        <v>492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28"/>
      <c r="Y2" s="28"/>
      <c r="Z2" s="28"/>
      <c r="AA2" s="28"/>
      <c r="AB2" s="28"/>
    </row>
    <row r="3" spans="1:28" ht="18" customHeight="1">
      <c r="A3" s="27"/>
      <c r="B3" s="28"/>
      <c r="C3" s="28"/>
      <c r="D3" s="28"/>
      <c r="E3" s="2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28"/>
      <c r="Y3" s="28"/>
      <c r="Z3" s="28"/>
      <c r="AA3" s="28"/>
      <c r="AB3" s="28"/>
    </row>
    <row r="4" spans="1:28" ht="18" customHeight="1" thickBot="1">
      <c r="A4" s="27"/>
      <c r="B4" s="31"/>
      <c r="C4" s="32"/>
      <c r="D4" s="32"/>
      <c r="E4" s="32"/>
      <c r="F4" s="33"/>
      <c r="G4" s="33"/>
      <c r="H4" s="621" t="s">
        <v>495</v>
      </c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29"/>
      <c r="W4" s="29"/>
      <c r="X4" s="29"/>
      <c r="Y4" s="29"/>
      <c r="Z4" s="30"/>
      <c r="AA4" s="27"/>
      <c r="AB4" s="27"/>
    </row>
    <row r="5" spans="1:28" ht="27" customHeight="1" thickBot="1">
      <c r="A5" s="27"/>
      <c r="B5" s="180"/>
      <c r="C5" s="180"/>
      <c r="D5" s="180"/>
      <c r="E5" s="180"/>
      <c r="F5" s="180"/>
      <c r="G5" s="180"/>
      <c r="H5" s="180"/>
      <c r="I5" s="180"/>
      <c r="J5" s="619" t="str">
        <f>'2．団体調査シート'!K211</f>
        <v xml:space="preserve">          </v>
      </c>
      <c r="K5" s="620"/>
      <c r="L5" s="620"/>
      <c r="M5" s="620"/>
      <c r="N5" s="620"/>
      <c r="O5" s="620"/>
      <c r="P5" s="620"/>
      <c r="Q5" s="620"/>
      <c r="R5" s="620"/>
      <c r="S5" s="284" t="s">
        <v>479</v>
      </c>
      <c r="T5" s="283"/>
      <c r="U5" s="283"/>
      <c r="V5" s="283"/>
      <c r="W5" s="283"/>
      <c r="X5" s="283"/>
      <c r="Y5" s="283"/>
      <c r="Z5" s="283"/>
      <c r="AA5" s="283"/>
      <c r="AB5" s="27"/>
    </row>
    <row r="6" spans="1:28" ht="3" customHeight="1">
      <c r="A6" s="27"/>
      <c r="B6" s="180"/>
      <c r="C6" s="180"/>
      <c r="D6" s="180"/>
      <c r="E6" s="180"/>
      <c r="F6" s="180"/>
      <c r="G6" s="180"/>
      <c r="H6" s="180"/>
      <c r="I6" s="180"/>
      <c r="J6" s="289"/>
      <c r="K6" s="289"/>
      <c r="L6" s="289"/>
      <c r="M6" s="289"/>
      <c r="N6" s="289"/>
      <c r="O6" s="289"/>
      <c r="P6" s="289"/>
      <c r="Q6" s="289"/>
      <c r="R6" s="289"/>
      <c r="S6" s="290"/>
      <c r="T6" s="283"/>
      <c r="U6" s="283"/>
      <c r="V6" s="283"/>
      <c r="W6" s="283"/>
      <c r="X6" s="283"/>
      <c r="Y6" s="283"/>
      <c r="Z6" s="283"/>
      <c r="AA6" s="283"/>
      <c r="AB6" s="27"/>
    </row>
    <row r="7" spans="1:28" s="285" customFormat="1" ht="18" customHeight="1">
      <c r="A7" s="180"/>
      <c r="B7" s="28"/>
      <c r="C7" s="28"/>
      <c r="D7" s="28"/>
      <c r="E7" s="28"/>
      <c r="H7" s="287" t="s">
        <v>490</v>
      </c>
      <c r="I7" s="287"/>
      <c r="J7" s="287"/>
      <c r="K7" s="287" t="s">
        <v>558</v>
      </c>
      <c r="L7" s="287"/>
      <c r="M7" s="287"/>
      <c r="N7" s="287"/>
      <c r="O7" s="287"/>
      <c r="Q7" s="287"/>
      <c r="R7" s="288"/>
      <c r="S7" s="288"/>
      <c r="T7" s="288"/>
      <c r="U7" s="286"/>
      <c r="V7" s="286"/>
      <c r="W7" s="286"/>
      <c r="X7" s="28"/>
      <c r="Y7" s="28"/>
      <c r="Z7" s="28"/>
      <c r="AA7" s="28"/>
      <c r="AB7" s="28"/>
    </row>
    <row r="8" spans="1:28" s="285" customFormat="1" ht="18" customHeight="1">
      <c r="A8" s="180"/>
      <c r="C8" s="180"/>
      <c r="D8" s="180"/>
      <c r="E8" s="180"/>
      <c r="H8" s="287"/>
      <c r="I8" s="287"/>
      <c r="J8" s="287"/>
      <c r="K8" s="287" t="s">
        <v>491</v>
      </c>
      <c r="L8" s="287"/>
      <c r="M8" s="287"/>
      <c r="N8" s="287"/>
      <c r="O8" s="287"/>
      <c r="Q8" s="287"/>
      <c r="R8" s="287"/>
      <c r="S8" s="287"/>
      <c r="T8" s="287"/>
      <c r="U8" s="180"/>
      <c r="V8" s="180"/>
      <c r="W8" s="180"/>
      <c r="X8" s="180"/>
      <c r="Y8" s="180"/>
      <c r="Z8" s="180"/>
      <c r="AA8" s="180"/>
      <c r="AB8" s="180"/>
    </row>
    <row r="9" spans="1:28" ht="33" customHeight="1"/>
    <row r="10" spans="1:28" ht="18" customHeight="1">
      <c r="A10" s="27"/>
      <c r="B10" s="27"/>
      <c r="C10" s="28"/>
      <c r="D10" s="28"/>
      <c r="E10" s="28"/>
      <c r="F10" s="617" t="s">
        <v>493</v>
      </c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28"/>
      <c r="Y10" s="28"/>
      <c r="Z10" s="28"/>
      <c r="AA10" s="28"/>
      <c r="AB10" s="28"/>
    </row>
    <row r="11" spans="1:28" ht="18" customHeight="1">
      <c r="A11" s="27"/>
      <c r="B11" s="28"/>
      <c r="C11" s="28"/>
      <c r="D11" s="28"/>
      <c r="E11" s="28"/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18"/>
      <c r="V11" s="618"/>
      <c r="W11" s="618"/>
      <c r="X11" s="28"/>
      <c r="Y11" s="28"/>
      <c r="Z11" s="28"/>
      <c r="AA11" s="28"/>
      <c r="AB11" s="28"/>
    </row>
    <row r="12" spans="1:28" ht="18" customHeight="1" thickBot="1">
      <c r="A12" s="27"/>
      <c r="B12" s="31" t="s">
        <v>115</v>
      </c>
      <c r="C12" s="32"/>
      <c r="D12" s="32"/>
      <c r="E12" s="32"/>
      <c r="F12" s="33"/>
      <c r="G12" s="33"/>
      <c r="H12" s="33"/>
      <c r="I12" s="33"/>
      <c r="J12" s="33"/>
      <c r="K12" s="33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0"/>
      <c r="AA12" s="27"/>
      <c r="AB12" s="27"/>
    </row>
    <row r="13" spans="1:28" ht="27" customHeight="1">
      <c r="A13" s="27"/>
      <c r="B13" s="535"/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622"/>
      <c r="R13" s="623" t="s">
        <v>116</v>
      </c>
      <c r="S13" s="624"/>
      <c r="T13" s="625"/>
      <c r="U13" s="626" t="s">
        <v>117</v>
      </c>
      <c r="V13" s="627"/>
      <c r="W13" s="627"/>
      <c r="X13" s="627"/>
      <c r="Y13" s="627"/>
      <c r="Z13" s="627"/>
      <c r="AA13" s="628"/>
      <c r="AB13" s="27"/>
    </row>
    <row r="14" spans="1:28" ht="15" customHeight="1">
      <c r="A14" s="27"/>
      <c r="B14" s="509">
        <v>1</v>
      </c>
      <c r="C14" s="590" t="s">
        <v>133</v>
      </c>
      <c r="D14" s="591"/>
      <c r="E14" s="591"/>
      <c r="F14" s="591"/>
      <c r="G14" s="591"/>
      <c r="H14" s="592"/>
      <c r="I14" s="599" t="s">
        <v>134</v>
      </c>
      <c r="J14" s="600"/>
      <c r="K14" s="600"/>
      <c r="L14" s="600"/>
      <c r="M14" s="600"/>
      <c r="N14" s="600"/>
      <c r="O14" s="600"/>
      <c r="P14" s="600"/>
      <c r="Q14" s="601"/>
      <c r="R14" s="520" t="s">
        <v>118</v>
      </c>
      <c r="S14" s="521"/>
      <c r="T14" s="522"/>
      <c r="U14" s="605"/>
      <c r="V14" s="559"/>
      <c r="W14" s="559"/>
      <c r="X14" s="559"/>
      <c r="Y14" s="559"/>
      <c r="Z14" s="559"/>
      <c r="AA14" s="606"/>
      <c r="AB14" s="27"/>
    </row>
    <row r="15" spans="1:28" ht="15" customHeight="1">
      <c r="A15" s="27"/>
      <c r="B15" s="589"/>
      <c r="C15" s="593"/>
      <c r="D15" s="594"/>
      <c r="E15" s="594"/>
      <c r="F15" s="594"/>
      <c r="G15" s="594"/>
      <c r="H15" s="595"/>
      <c r="I15" s="611" t="s">
        <v>135</v>
      </c>
      <c r="J15" s="612"/>
      <c r="K15" s="612"/>
      <c r="L15" s="612"/>
      <c r="M15" s="612"/>
      <c r="N15" s="612"/>
      <c r="O15" s="612"/>
      <c r="P15" s="612"/>
      <c r="Q15" s="613"/>
      <c r="R15" s="602"/>
      <c r="S15" s="603"/>
      <c r="T15" s="604"/>
      <c r="U15" s="607"/>
      <c r="V15" s="561"/>
      <c r="W15" s="561"/>
      <c r="X15" s="561"/>
      <c r="Y15" s="561"/>
      <c r="Z15" s="561"/>
      <c r="AA15" s="608"/>
      <c r="AB15" s="27"/>
    </row>
    <row r="16" spans="1:28" ht="15" customHeight="1">
      <c r="A16" s="27"/>
      <c r="B16" s="510"/>
      <c r="C16" s="596"/>
      <c r="D16" s="597"/>
      <c r="E16" s="597"/>
      <c r="F16" s="597"/>
      <c r="G16" s="597"/>
      <c r="H16" s="598"/>
      <c r="I16" s="614" t="s">
        <v>136</v>
      </c>
      <c r="J16" s="615"/>
      <c r="K16" s="615"/>
      <c r="L16" s="615"/>
      <c r="M16" s="615"/>
      <c r="N16" s="615"/>
      <c r="O16" s="615"/>
      <c r="P16" s="615"/>
      <c r="Q16" s="616"/>
      <c r="R16" s="523"/>
      <c r="S16" s="524"/>
      <c r="T16" s="525"/>
      <c r="U16" s="609"/>
      <c r="V16" s="563"/>
      <c r="W16" s="563"/>
      <c r="X16" s="563"/>
      <c r="Y16" s="563"/>
      <c r="Z16" s="563"/>
      <c r="AA16" s="610"/>
      <c r="AB16" s="27"/>
    </row>
    <row r="17" spans="1:33" ht="21" customHeight="1">
      <c r="A17" s="27"/>
      <c r="B17" s="509">
        <v>2</v>
      </c>
      <c r="C17" s="511" t="s">
        <v>119</v>
      </c>
      <c r="D17" s="512"/>
      <c r="E17" s="512"/>
      <c r="F17" s="512"/>
      <c r="G17" s="512"/>
      <c r="H17" s="512"/>
      <c r="I17" s="515"/>
      <c r="J17" s="516"/>
      <c r="K17" s="516"/>
      <c r="L17" s="516"/>
      <c r="M17" s="516"/>
      <c r="N17" s="516"/>
      <c r="O17" s="516"/>
      <c r="P17" s="516"/>
      <c r="Q17" s="517"/>
      <c r="R17" s="520" t="str">
        <f>IF(OR('2．団体調査シート'!H77=1,'2．団体調査シート'!H77=2),"○","")</f>
        <v/>
      </c>
      <c r="S17" s="521"/>
      <c r="T17" s="522"/>
      <c r="U17" s="526" t="str">
        <f>IF('2．団体調査シート'!H77=1,AD17,IF('2．団体調査シート'!H77=2,AE17,""))</f>
        <v/>
      </c>
      <c r="V17" s="527"/>
      <c r="W17" s="527"/>
      <c r="X17" s="527"/>
      <c r="Y17" s="527"/>
      <c r="Z17" s="527"/>
      <c r="AA17" s="528"/>
      <c r="AB17" s="27"/>
      <c r="AD17" s="35" t="s">
        <v>144</v>
      </c>
      <c r="AE17" s="35" t="s">
        <v>145</v>
      </c>
    </row>
    <row r="18" spans="1:33" ht="54" customHeight="1">
      <c r="A18" s="27"/>
      <c r="B18" s="510"/>
      <c r="C18" s="513"/>
      <c r="D18" s="514"/>
      <c r="E18" s="514"/>
      <c r="F18" s="514"/>
      <c r="G18" s="514"/>
      <c r="H18" s="514"/>
      <c r="I18" s="518"/>
      <c r="J18" s="518"/>
      <c r="K18" s="518"/>
      <c r="L18" s="518"/>
      <c r="M18" s="518"/>
      <c r="N18" s="518"/>
      <c r="O18" s="518"/>
      <c r="P18" s="518"/>
      <c r="Q18" s="519"/>
      <c r="R18" s="523"/>
      <c r="S18" s="524"/>
      <c r="T18" s="525"/>
      <c r="U18" s="529" t="str">
        <f>IF('2．団体調査シート'!H77=1,AD18,IF('2．団体調査シート'!H77=2,AE18,""))</f>
        <v/>
      </c>
      <c r="V18" s="530"/>
      <c r="W18" s="530"/>
      <c r="X18" s="530"/>
      <c r="Y18" s="530"/>
      <c r="Z18" s="530"/>
      <c r="AA18" s="531"/>
      <c r="AB18" s="27"/>
      <c r="AD18" s="35" t="s">
        <v>137</v>
      </c>
      <c r="AE18" s="35" t="s">
        <v>143</v>
      </c>
    </row>
    <row r="19" spans="1:33" ht="31.5" customHeight="1">
      <c r="A19" s="27"/>
      <c r="B19" s="34">
        <v>3</v>
      </c>
      <c r="C19" s="545" t="s">
        <v>120</v>
      </c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7"/>
      <c r="R19" s="548" t="s">
        <v>118</v>
      </c>
      <c r="S19" s="549"/>
      <c r="T19" s="550"/>
      <c r="U19" s="501" t="s">
        <v>146</v>
      </c>
      <c r="V19" s="502"/>
      <c r="W19" s="502"/>
      <c r="X19" s="502"/>
      <c r="Y19" s="502"/>
      <c r="Z19" s="502"/>
      <c r="AA19" s="503"/>
      <c r="AB19" s="27"/>
    </row>
    <row r="20" spans="1:33" ht="82.5" customHeight="1" thickBot="1">
      <c r="A20" s="27"/>
      <c r="B20" s="34">
        <v>4</v>
      </c>
      <c r="C20" s="504" t="s">
        <v>175</v>
      </c>
      <c r="D20" s="505"/>
      <c r="E20" s="505"/>
      <c r="F20" s="505"/>
      <c r="G20" s="505"/>
      <c r="H20" s="505"/>
      <c r="I20" s="506" t="s">
        <v>176</v>
      </c>
      <c r="J20" s="507"/>
      <c r="K20" s="507"/>
      <c r="L20" s="507"/>
      <c r="M20" s="507"/>
      <c r="N20" s="507"/>
      <c r="O20" s="507"/>
      <c r="P20" s="507"/>
      <c r="Q20" s="508"/>
      <c r="R20" s="498" t="s">
        <v>118</v>
      </c>
      <c r="S20" s="499"/>
      <c r="T20" s="500"/>
      <c r="U20" s="501" t="s">
        <v>146</v>
      </c>
      <c r="V20" s="502"/>
      <c r="W20" s="502"/>
      <c r="X20" s="502"/>
      <c r="Y20" s="502"/>
      <c r="Z20" s="502"/>
      <c r="AA20" s="503"/>
      <c r="AB20" s="27"/>
    </row>
    <row r="21" spans="1:33" ht="28.5" customHeight="1" thickBot="1">
      <c r="A21" s="27"/>
      <c r="B21" s="36">
        <v>5</v>
      </c>
      <c r="C21" s="551" t="s">
        <v>489</v>
      </c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3"/>
      <c r="AB21" s="27"/>
    </row>
    <row r="22" spans="1:33" ht="18" customHeight="1">
      <c r="A22" s="27"/>
      <c r="B22" s="554"/>
      <c r="C22" s="556"/>
      <c r="D22" s="558"/>
      <c r="E22" s="559"/>
      <c r="F22" s="559"/>
      <c r="G22" s="559"/>
      <c r="H22" s="559"/>
      <c r="I22" s="123"/>
      <c r="J22" s="124"/>
      <c r="K22" s="124"/>
      <c r="L22" s="124"/>
      <c r="M22" s="124"/>
      <c r="N22" s="125"/>
      <c r="O22" s="496" t="s">
        <v>116</v>
      </c>
      <c r="P22" s="496"/>
      <c r="Q22" s="496"/>
      <c r="R22" s="496"/>
      <c r="S22" s="496"/>
      <c r="T22" s="497"/>
      <c r="U22" s="564" t="s">
        <v>121</v>
      </c>
      <c r="V22" s="565"/>
      <c r="W22" s="565"/>
      <c r="X22" s="565"/>
      <c r="Y22" s="565"/>
      <c r="Z22" s="565"/>
      <c r="AA22" s="566"/>
      <c r="AB22" s="27"/>
    </row>
    <row r="23" spans="1:33" ht="21.75" customHeight="1">
      <c r="A23" s="27"/>
      <c r="B23" s="554"/>
      <c r="C23" s="556"/>
      <c r="D23" s="560"/>
      <c r="E23" s="561"/>
      <c r="F23" s="561"/>
      <c r="G23" s="561"/>
      <c r="H23" s="561"/>
      <c r="I23" s="573"/>
      <c r="J23" s="573"/>
      <c r="K23" s="573"/>
      <c r="L23" s="575"/>
      <c r="M23" s="575"/>
      <c r="N23" s="576"/>
      <c r="O23" s="579" t="s">
        <v>174</v>
      </c>
      <c r="P23" s="580"/>
      <c r="Q23" s="581"/>
      <c r="R23" s="584" t="s">
        <v>122</v>
      </c>
      <c r="S23" s="585"/>
      <c r="T23" s="586"/>
      <c r="U23" s="567"/>
      <c r="V23" s="568"/>
      <c r="W23" s="568"/>
      <c r="X23" s="568"/>
      <c r="Y23" s="568"/>
      <c r="Z23" s="568"/>
      <c r="AA23" s="569"/>
      <c r="AB23" s="27"/>
    </row>
    <row r="24" spans="1:33" ht="21.75" customHeight="1">
      <c r="A24" s="27"/>
      <c r="B24" s="554"/>
      <c r="C24" s="556"/>
      <c r="D24" s="560"/>
      <c r="E24" s="561"/>
      <c r="F24" s="561"/>
      <c r="G24" s="561"/>
      <c r="H24" s="561"/>
      <c r="I24" s="573"/>
      <c r="J24" s="573"/>
      <c r="K24" s="573"/>
      <c r="L24" s="575"/>
      <c r="M24" s="575"/>
      <c r="N24" s="576"/>
      <c r="O24" s="573"/>
      <c r="P24" s="573"/>
      <c r="Q24" s="582"/>
      <c r="R24" s="587"/>
      <c r="S24" s="575"/>
      <c r="T24" s="576"/>
      <c r="U24" s="567"/>
      <c r="V24" s="568"/>
      <c r="W24" s="568"/>
      <c r="X24" s="568"/>
      <c r="Y24" s="568"/>
      <c r="Z24" s="568"/>
      <c r="AA24" s="569"/>
      <c r="AB24" s="27"/>
    </row>
    <row r="25" spans="1:33" ht="21.75" customHeight="1">
      <c r="A25" s="27"/>
      <c r="B25" s="554"/>
      <c r="C25" s="556"/>
      <c r="D25" s="560"/>
      <c r="E25" s="561"/>
      <c r="F25" s="561"/>
      <c r="G25" s="561"/>
      <c r="H25" s="561"/>
      <c r="I25" s="573"/>
      <c r="J25" s="573"/>
      <c r="K25" s="573"/>
      <c r="L25" s="575"/>
      <c r="M25" s="575"/>
      <c r="N25" s="576"/>
      <c r="O25" s="573"/>
      <c r="P25" s="573"/>
      <c r="Q25" s="582"/>
      <c r="R25" s="587"/>
      <c r="S25" s="575"/>
      <c r="T25" s="576"/>
      <c r="U25" s="567"/>
      <c r="V25" s="568"/>
      <c r="W25" s="568"/>
      <c r="X25" s="568"/>
      <c r="Y25" s="568"/>
      <c r="Z25" s="568"/>
      <c r="AA25" s="569"/>
      <c r="AB25" s="27"/>
    </row>
    <row r="26" spans="1:33" ht="21.75" customHeight="1">
      <c r="A26" s="27"/>
      <c r="B26" s="554"/>
      <c r="C26" s="556"/>
      <c r="D26" s="560"/>
      <c r="E26" s="561"/>
      <c r="F26" s="561"/>
      <c r="G26" s="561"/>
      <c r="H26" s="561"/>
      <c r="I26" s="573"/>
      <c r="J26" s="573"/>
      <c r="K26" s="573"/>
      <c r="L26" s="575"/>
      <c r="M26" s="575"/>
      <c r="N26" s="576"/>
      <c r="O26" s="573"/>
      <c r="P26" s="573"/>
      <c r="Q26" s="582"/>
      <c r="R26" s="587"/>
      <c r="S26" s="575"/>
      <c r="T26" s="576"/>
      <c r="U26" s="567"/>
      <c r="V26" s="568"/>
      <c r="W26" s="568"/>
      <c r="X26" s="568"/>
      <c r="Y26" s="568"/>
      <c r="Z26" s="568"/>
      <c r="AA26" s="569"/>
      <c r="AB26" s="27"/>
    </row>
    <row r="27" spans="1:33" ht="21.75" customHeight="1">
      <c r="A27" s="27"/>
      <c r="B27" s="554"/>
      <c r="C27" s="556"/>
      <c r="D27" s="560"/>
      <c r="E27" s="561"/>
      <c r="F27" s="561"/>
      <c r="G27" s="561"/>
      <c r="H27" s="561"/>
      <c r="I27" s="573"/>
      <c r="J27" s="573"/>
      <c r="K27" s="573"/>
      <c r="L27" s="575"/>
      <c r="M27" s="575"/>
      <c r="N27" s="576"/>
      <c r="O27" s="573"/>
      <c r="P27" s="573"/>
      <c r="Q27" s="582"/>
      <c r="R27" s="587"/>
      <c r="S27" s="575"/>
      <c r="T27" s="576"/>
      <c r="U27" s="567"/>
      <c r="V27" s="568"/>
      <c r="W27" s="568"/>
      <c r="X27" s="568"/>
      <c r="Y27" s="568"/>
      <c r="Z27" s="568"/>
      <c r="AA27" s="569"/>
      <c r="AB27" s="27"/>
    </row>
    <row r="28" spans="1:33" ht="21.75" customHeight="1">
      <c r="A28" s="27"/>
      <c r="B28" s="554"/>
      <c r="C28" s="556"/>
      <c r="D28" s="560"/>
      <c r="E28" s="561"/>
      <c r="F28" s="561"/>
      <c r="G28" s="561"/>
      <c r="H28" s="561"/>
      <c r="I28" s="573"/>
      <c r="J28" s="573"/>
      <c r="K28" s="573"/>
      <c r="L28" s="575"/>
      <c r="M28" s="575"/>
      <c r="N28" s="576"/>
      <c r="O28" s="573"/>
      <c r="P28" s="573"/>
      <c r="Q28" s="582"/>
      <c r="R28" s="587"/>
      <c r="S28" s="575"/>
      <c r="T28" s="576"/>
      <c r="U28" s="567"/>
      <c r="V28" s="568"/>
      <c r="W28" s="568"/>
      <c r="X28" s="568"/>
      <c r="Y28" s="568"/>
      <c r="Z28" s="568"/>
      <c r="AA28" s="569"/>
      <c r="AB28" s="27"/>
    </row>
    <row r="29" spans="1:33" ht="21.75" customHeight="1">
      <c r="A29" s="27"/>
      <c r="B29" s="554"/>
      <c r="C29" s="556"/>
      <c r="D29" s="562"/>
      <c r="E29" s="563"/>
      <c r="F29" s="563"/>
      <c r="G29" s="563"/>
      <c r="H29" s="563"/>
      <c r="I29" s="574"/>
      <c r="J29" s="574"/>
      <c r="K29" s="574"/>
      <c r="L29" s="577"/>
      <c r="M29" s="577"/>
      <c r="N29" s="578"/>
      <c r="O29" s="574"/>
      <c r="P29" s="574"/>
      <c r="Q29" s="583"/>
      <c r="R29" s="588"/>
      <c r="S29" s="577"/>
      <c r="T29" s="578"/>
      <c r="U29" s="570"/>
      <c r="V29" s="571"/>
      <c r="W29" s="571"/>
      <c r="X29" s="571"/>
      <c r="Y29" s="571"/>
      <c r="Z29" s="571"/>
      <c r="AA29" s="572"/>
      <c r="AB29" s="27"/>
      <c r="AC29" s="26">
        <v>10</v>
      </c>
    </row>
    <row r="30" spans="1:33" ht="28.5" customHeight="1">
      <c r="A30" s="27"/>
      <c r="B30" s="554"/>
      <c r="C30" s="556"/>
      <c r="D30" s="535" t="s">
        <v>123</v>
      </c>
      <c r="E30" s="536"/>
      <c r="F30" s="536"/>
      <c r="G30" s="536"/>
      <c r="H30" s="536"/>
      <c r="I30" s="537"/>
      <c r="J30" s="537"/>
      <c r="K30" s="537"/>
      <c r="L30" s="537"/>
      <c r="M30" s="537"/>
      <c r="N30" s="538"/>
      <c r="O30" s="537" t="str">
        <f ca="1">IF(OFFSET('2．団体調査シート'!$K$88,$AC$29*AC30,0,1,1)=0,$AD$30,IF(OFFSET('2．団体調査シート'!$K$88,$AC$29*AC30,0,1,1)=1,$AE$30,""))</f>
        <v/>
      </c>
      <c r="P30" s="537"/>
      <c r="Q30" s="539"/>
      <c r="R30" s="540" t="str">
        <f ca="1">IF(OFFSET('2．団体調査シート'!$K$94,$AC$29*AC30,0,1,1)=0,$AD$30,IF(OFFSET('2．団体調査シート'!$K$94,$AC$29*AC30,0,1,1)=1,$AE$30,""))</f>
        <v/>
      </c>
      <c r="S30" s="537"/>
      <c r="T30" s="538"/>
      <c r="U30" s="532" t="str">
        <f ca="1">IF(OFFSET('2．団体調査シート'!$H$88,$AC$29*AC30,0,1,1)=2,$AF$30,IF(OFFSET('2．団体調査シート'!$H$88,$AC$29*AC30,0,1,1)=1,$AG$30,""))</f>
        <v/>
      </c>
      <c r="V30" s="533"/>
      <c r="W30" s="533"/>
      <c r="X30" s="533"/>
      <c r="Y30" s="533"/>
      <c r="Z30" s="533"/>
      <c r="AA30" s="534"/>
      <c r="AB30" s="27"/>
      <c r="AC30" s="26">
        <v>0</v>
      </c>
      <c r="AD30" s="26" t="s">
        <v>147</v>
      </c>
      <c r="AE30" s="26" t="s">
        <v>148</v>
      </c>
      <c r="AF30" s="26" t="s">
        <v>180</v>
      </c>
      <c r="AG30" s="26" t="s">
        <v>181</v>
      </c>
    </row>
    <row r="31" spans="1:33" ht="28.5" customHeight="1">
      <c r="A31" s="27"/>
      <c r="B31" s="554"/>
      <c r="C31" s="556"/>
      <c r="D31" s="535" t="s">
        <v>124</v>
      </c>
      <c r="E31" s="536"/>
      <c r="F31" s="536"/>
      <c r="G31" s="536"/>
      <c r="H31" s="536"/>
      <c r="I31" s="537"/>
      <c r="J31" s="537"/>
      <c r="K31" s="537"/>
      <c r="L31" s="537"/>
      <c r="M31" s="537"/>
      <c r="N31" s="538"/>
      <c r="O31" s="537" t="str">
        <f ca="1">IF(OFFSET('2．団体調査シート'!$K$88,$AC$29*AC31,0,1,1)=0,$AD$30,IF(OFFSET('2．団体調査シート'!$K$88,$AC$29*AC31,0,1,1)=1,$AE$30,""))</f>
        <v/>
      </c>
      <c r="P31" s="537"/>
      <c r="Q31" s="539"/>
      <c r="R31" s="540" t="str">
        <f ca="1">IF(OFFSET('2．団体調査シート'!$K$94,$AC$29*AC31,0,1,1)=0,$AD$30,IF(OFFSET('2．団体調査シート'!$K$94,$AC$29*AC31,0,1,1)=1,$AE$30,""))</f>
        <v/>
      </c>
      <c r="S31" s="537"/>
      <c r="T31" s="538"/>
      <c r="U31" s="532" t="str">
        <f ca="1">IF(OFFSET('2．団体調査シート'!$H$88,$AC$29*AC31,0,1,1)=2,$AF$30,IF(OFFSET('2．団体調査シート'!$H$88,$AC$29*AC31,0,1,1)=1,$AG$30,""))</f>
        <v/>
      </c>
      <c r="V31" s="533"/>
      <c r="W31" s="533"/>
      <c r="X31" s="533"/>
      <c r="Y31" s="533"/>
      <c r="Z31" s="533"/>
      <c r="AA31" s="534"/>
      <c r="AB31" s="27"/>
      <c r="AC31" s="26">
        <v>1</v>
      </c>
    </row>
    <row r="32" spans="1:33" ht="28.5" customHeight="1">
      <c r="A32" s="27"/>
      <c r="B32" s="554"/>
      <c r="C32" s="556"/>
      <c r="D32" s="535" t="s">
        <v>125</v>
      </c>
      <c r="E32" s="536"/>
      <c r="F32" s="536"/>
      <c r="G32" s="536"/>
      <c r="H32" s="536"/>
      <c r="I32" s="537"/>
      <c r="J32" s="537"/>
      <c r="K32" s="537"/>
      <c r="L32" s="537"/>
      <c r="M32" s="537"/>
      <c r="N32" s="538"/>
      <c r="O32" s="537" t="str">
        <f ca="1">IF(OFFSET('2．団体調査シート'!$K$88,$AC$29*AC32,0,1,1)=0,$AD$30,IF(OFFSET('2．団体調査シート'!$K$88,$AC$29*AC32,0,1,1)=1,$AE$30,""))</f>
        <v/>
      </c>
      <c r="P32" s="537"/>
      <c r="Q32" s="539"/>
      <c r="R32" s="540" t="str">
        <f ca="1">IF(OFFSET('2．団体調査シート'!$K$94,$AC$29*AC32,0,1,1)=0,$AD$30,IF(OFFSET('2．団体調査シート'!$K$94,$AC$29*AC32,0,1,1)=1,$AE$30,""))</f>
        <v/>
      </c>
      <c r="S32" s="537"/>
      <c r="T32" s="538"/>
      <c r="U32" s="532" t="str">
        <f ca="1">IF(OFFSET('2．団体調査シート'!$H$88,$AC$29*AC32,0,1,1)=2,$AF$30,IF(OFFSET('2．団体調査シート'!$H$88,$AC$29*AC32,0,1,1)=1,$AG$30,""))</f>
        <v/>
      </c>
      <c r="V32" s="533"/>
      <c r="W32" s="533"/>
      <c r="X32" s="533"/>
      <c r="Y32" s="533"/>
      <c r="Z32" s="533"/>
      <c r="AA32" s="534"/>
      <c r="AB32" s="27"/>
      <c r="AC32" s="26">
        <v>2</v>
      </c>
    </row>
    <row r="33" spans="1:29" ht="28.5" customHeight="1">
      <c r="A33" s="27"/>
      <c r="B33" s="554"/>
      <c r="C33" s="556"/>
      <c r="D33" s="535" t="s">
        <v>126</v>
      </c>
      <c r="E33" s="536"/>
      <c r="F33" s="536"/>
      <c r="G33" s="536"/>
      <c r="H33" s="536"/>
      <c r="I33" s="537"/>
      <c r="J33" s="537"/>
      <c r="K33" s="537"/>
      <c r="L33" s="537"/>
      <c r="M33" s="537"/>
      <c r="N33" s="538"/>
      <c r="O33" s="537" t="str">
        <f ca="1">IF(OFFSET('2．団体調査シート'!$K$88,$AC$29*AC33,0,1,1)=0,$AD$30,IF(OFFSET('2．団体調査シート'!$K$88,$AC$29*AC33,0,1,1)=1,$AE$30,""))</f>
        <v/>
      </c>
      <c r="P33" s="537"/>
      <c r="Q33" s="539"/>
      <c r="R33" s="540" t="str">
        <f ca="1">IF(OFFSET('2．団体調査シート'!$K$94,$AC$29*AC33,0,1,1)=0,$AD$30,IF(OFFSET('2．団体調査シート'!$K$94,$AC$29*AC33,0,1,1)=1,$AE$30,""))</f>
        <v/>
      </c>
      <c r="S33" s="537"/>
      <c r="T33" s="538"/>
      <c r="U33" s="532" t="str">
        <f ca="1">IF(OFFSET('2．団体調査シート'!$H$88,$AC$29*AC33,0,1,1)=2,$AF$30,IF(OFFSET('2．団体調査シート'!$H$88,$AC$29*AC33,0,1,1)=1,$AG$30,""))</f>
        <v/>
      </c>
      <c r="V33" s="533"/>
      <c r="W33" s="533"/>
      <c r="X33" s="533"/>
      <c r="Y33" s="533"/>
      <c r="Z33" s="533"/>
      <c r="AA33" s="534"/>
      <c r="AB33" s="27"/>
      <c r="AC33" s="26">
        <v>3</v>
      </c>
    </row>
    <row r="34" spans="1:29" ht="28.5" customHeight="1">
      <c r="A34" s="27"/>
      <c r="B34" s="554"/>
      <c r="C34" s="556"/>
      <c r="D34" s="535" t="s">
        <v>127</v>
      </c>
      <c r="E34" s="536"/>
      <c r="F34" s="536"/>
      <c r="G34" s="536"/>
      <c r="H34" s="536"/>
      <c r="I34" s="537"/>
      <c r="J34" s="537"/>
      <c r="K34" s="537"/>
      <c r="L34" s="537"/>
      <c r="M34" s="537"/>
      <c r="N34" s="538"/>
      <c r="O34" s="537" t="str">
        <f ca="1">IF(OFFSET('2．団体調査シート'!$K$88,$AC$29*AC34,0,1,1)=0,$AD$30,IF(OFFSET('2．団体調査シート'!$K$88,$AC$29*AC34,0,1,1)=1,$AE$30,""))</f>
        <v/>
      </c>
      <c r="P34" s="537"/>
      <c r="Q34" s="539"/>
      <c r="R34" s="540" t="str">
        <f ca="1">IF(OFFSET('2．団体調査シート'!$K$94,$AC$29*AC34,0,1,1)=0,$AD$30,IF(OFFSET('2．団体調査シート'!$K$94,$AC$29*AC34,0,1,1)=1,$AE$30,""))</f>
        <v/>
      </c>
      <c r="S34" s="537"/>
      <c r="T34" s="538"/>
      <c r="U34" s="532" t="str">
        <f ca="1">IF(OFFSET('2．団体調査シート'!$H$88,$AC$29*AC34,0,1,1)=2,$AF$30,IF(OFFSET('2．団体調査シート'!$H$88,$AC$29*AC34,0,1,1)=1,$AG$30,""))</f>
        <v/>
      </c>
      <c r="V34" s="533"/>
      <c r="W34" s="533"/>
      <c r="X34" s="533"/>
      <c r="Y34" s="533"/>
      <c r="Z34" s="533"/>
      <c r="AA34" s="534"/>
      <c r="AB34" s="27"/>
      <c r="AC34" s="26">
        <v>4</v>
      </c>
    </row>
    <row r="35" spans="1:29" ht="28.5" customHeight="1">
      <c r="A35" s="27"/>
      <c r="B35" s="554"/>
      <c r="C35" s="556"/>
      <c r="D35" s="535" t="s">
        <v>128</v>
      </c>
      <c r="E35" s="536"/>
      <c r="F35" s="536"/>
      <c r="G35" s="536"/>
      <c r="H35" s="536"/>
      <c r="I35" s="537"/>
      <c r="J35" s="537"/>
      <c r="K35" s="537"/>
      <c r="L35" s="537"/>
      <c r="M35" s="537"/>
      <c r="N35" s="538"/>
      <c r="O35" s="537" t="str">
        <f ca="1">IF(OFFSET('2．団体調査シート'!$K$88,$AC$29*AC35,0,1,1)=0,$AD$30,IF(OFFSET('2．団体調査シート'!$K$88,$AC$29*AC35,0,1,1)=1,$AE$30,""))</f>
        <v/>
      </c>
      <c r="P35" s="537"/>
      <c r="Q35" s="539"/>
      <c r="R35" s="540" t="str">
        <f ca="1">IF(OFFSET('2．団体調査シート'!$K$94,$AC$29*AC35,0,1,1)=0,$AD$30,IF(OFFSET('2．団体調査シート'!$K$94,$AC$29*AC35,0,1,1)=1,$AE$30,""))</f>
        <v/>
      </c>
      <c r="S35" s="537"/>
      <c r="T35" s="538"/>
      <c r="U35" s="532" t="str">
        <f ca="1">IF(OFFSET('2．団体調査シート'!$H$88,$AC$29*AC35,0,1,1)=2,$AF$30,IF(OFFSET('2．団体調査シート'!$H$88,$AC$29*AC35,0,1,1)=1,$AG$30,""))</f>
        <v/>
      </c>
      <c r="V35" s="533"/>
      <c r="W35" s="533"/>
      <c r="X35" s="533"/>
      <c r="Y35" s="533"/>
      <c r="Z35" s="533"/>
      <c r="AA35" s="534"/>
      <c r="AB35" s="27"/>
      <c r="AC35" s="26">
        <v>5</v>
      </c>
    </row>
    <row r="36" spans="1:29" ht="28.5" customHeight="1">
      <c r="A36" s="27"/>
      <c r="B36" s="554"/>
      <c r="C36" s="556"/>
      <c r="D36" s="535" t="s">
        <v>129</v>
      </c>
      <c r="E36" s="536"/>
      <c r="F36" s="536"/>
      <c r="G36" s="536"/>
      <c r="H36" s="536"/>
      <c r="I36" s="537"/>
      <c r="J36" s="537"/>
      <c r="K36" s="537"/>
      <c r="L36" s="537"/>
      <c r="M36" s="537"/>
      <c r="N36" s="538"/>
      <c r="O36" s="537" t="str">
        <f ca="1">IF(OFFSET('2．団体調査シート'!$K$88,$AC$29*AC36,0,1,1)=0,$AD$30,IF(OFFSET('2．団体調査シート'!$K$88,$AC$29*AC36,0,1,1)=1,$AE$30,""))</f>
        <v/>
      </c>
      <c r="P36" s="537"/>
      <c r="Q36" s="539"/>
      <c r="R36" s="540" t="str">
        <f ca="1">IF(OFFSET('2．団体調査シート'!$K$94,$AC$29*AC36,0,1,1)=0,$AD$30,IF(OFFSET('2．団体調査シート'!$K$94,$AC$29*AC36,0,1,1)=1,$AE$30,""))</f>
        <v/>
      </c>
      <c r="S36" s="537"/>
      <c r="T36" s="538"/>
      <c r="U36" s="532" t="str">
        <f ca="1">IF(OFFSET('2．団体調査シート'!$H$88,$AC$29*AC36,0,1,1)=2,$AF$30,IF(OFFSET('2．団体調査シート'!$H$88,$AC$29*AC36,0,1,1)=1,$AG$30,""))</f>
        <v/>
      </c>
      <c r="V36" s="533"/>
      <c r="W36" s="533"/>
      <c r="X36" s="533"/>
      <c r="Y36" s="533"/>
      <c r="Z36" s="533"/>
      <c r="AA36" s="534"/>
      <c r="AB36" s="27"/>
      <c r="AC36" s="26">
        <v>6</v>
      </c>
    </row>
    <row r="37" spans="1:29" ht="28.5" customHeight="1">
      <c r="A37" s="27"/>
      <c r="B37" s="554"/>
      <c r="C37" s="556"/>
      <c r="D37" s="535" t="s">
        <v>130</v>
      </c>
      <c r="E37" s="536"/>
      <c r="F37" s="536"/>
      <c r="G37" s="536"/>
      <c r="H37" s="536"/>
      <c r="I37" s="537"/>
      <c r="J37" s="537"/>
      <c r="K37" s="537"/>
      <c r="L37" s="537"/>
      <c r="M37" s="537"/>
      <c r="N37" s="538"/>
      <c r="O37" s="537" t="str">
        <f ca="1">IF(OFFSET('2．団体調査シート'!$K$88,$AC$29*AC37,0,1,1)=0,$AD$30,IF(OFFSET('2．団体調査シート'!$K$88,$AC$29*AC37,0,1,1)=1,$AE$30,""))</f>
        <v/>
      </c>
      <c r="P37" s="537"/>
      <c r="Q37" s="539"/>
      <c r="R37" s="540" t="str">
        <f ca="1">IF(OFFSET('2．団体調査シート'!$K$94,$AC$29*AC37,0,1,1)=0,$AD$30,IF(OFFSET('2．団体調査シート'!$K$94,$AC$29*AC37,0,1,1)=1,$AE$30,""))</f>
        <v/>
      </c>
      <c r="S37" s="537"/>
      <c r="T37" s="538"/>
      <c r="U37" s="532" t="str">
        <f ca="1">IF(OFFSET('2．団体調査シート'!$H$88,$AC$29*AC37,0,1,1)=2,$AF$30,IF(OFFSET('2．団体調査シート'!$H$88,$AC$29*AC37,0,1,1)=1,$AG$30,""))</f>
        <v/>
      </c>
      <c r="V37" s="533"/>
      <c r="W37" s="533"/>
      <c r="X37" s="533"/>
      <c r="Y37" s="533"/>
      <c r="Z37" s="533"/>
      <c r="AA37" s="534"/>
      <c r="AB37" s="27"/>
      <c r="AC37" s="26">
        <v>7</v>
      </c>
    </row>
    <row r="38" spans="1:29" ht="28.5" customHeight="1">
      <c r="A38" s="27"/>
      <c r="B38" s="554"/>
      <c r="C38" s="556"/>
      <c r="D38" s="535" t="s">
        <v>131</v>
      </c>
      <c r="E38" s="536"/>
      <c r="F38" s="536"/>
      <c r="G38" s="536"/>
      <c r="H38" s="536"/>
      <c r="I38" s="537"/>
      <c r="J38" s="537"/>
      <c r="K38" s="537"/>
      <c r="L38" s="537"/>
      <c r="M38" s="537"/>
      <c r="N38" s="538"/>
      <c r="O38" s="537" t="str">
        <f ca="1">IF(OFFSET('2．団体調査シート'!$K$88,$AC$29*AC38,0,1,1)=0,$AD$30,IF(OFFSET('2．団体調査シート'!$K$88,$AC$29*AC38,0,1,1)=1,$AE$30,""))</f>
        <v/>
      </c>
      <c r="P38" s="537"/>
      <c r="Q38" s="539"/>
      <c r="R38" s="540" t="str">
        <f ca="1">IF(OFFSET('2．団体調査シート'!$K$94,$AC$29*AC38,0,1,1)=0,$AD$30,IF(OFFSET('2．団体調査シート'!$K$94,$AC$29*AC38,0,1,1)=1,$AE$30,""))</f>
        <v/>
      </c>
      <c r="S38" s="537"/>
      <c r="T38" s="538"/>
      <c r="U38" s="532" t="str">
        <f ca="1">IF(OFFSET('2．団体調査シート'!$H$88,$AC$29*AC38,0,1,1)=2,$AF$30,IF(OFFSET('2．団体調査シート'!$H$88,$AC$29*AC38,0,1,1)=1,$AG$30,""))</f>
        <v/>
      </c>
      <c r="V38" s="533"/>
      <c r="W38" s="533"/>
      <c r="X38" s="533"/>
      <c r="Y38" s="533"/>
      <c r="Z38" s="533"/>
      <c r="AA38" s="534"/>
      <c r="AB38" s="27"/>
      <c r="AC38" s="26">
        <v>8</v>
      </c>
    </row>
    <row r="39" spans="1:29" ht="28.5" customHeight="1" thickBot="1">
      <c r="A39" s="27"/>
      <c r="B39" s="555"/>
      <c r="C39" s="557"/>
      <c r="D39" s="535" t="s">
        <v>132</v>
      </c>
      <c r="E39" s="536"/>
      <c r="F39" s="536"/>
      <c r="G39" s="536"/>
      <c r="H39" s="536"/>
      <c r="I39" s="537"/>
      <c r="J39" s="537"/>
      <c r="K39" s="537"/>
      <c r="L39" s="537"/>
      <c r="M39" s="537"/>
      <c r="N39" s="538"/>
      <c r="O39" s="541" t="str">
        <f ca="1">IF(OFFSET('2．団体調査シート'!$K$88,$AC$29*AC39,0,1,1)=0,$AD$30,IF(OFFSET('2．団体調査シート'!$K$88,$AC$29*AC39,0,1,1)=1,$AE$30,""))</f>
        <v/>
      </c>
      <c r="P39" s="541"/>
      <c r="Q39" s="542"/>
      <c r="R39" s="543" t="str">
        <f ca="1">IF(OFFSET('2．団体調査シート'!$K$94,$AC$29*AC39,0,1,1)=0,$AD$30,IF(OFFSET('2．団体調査シート'!$K$94,$AC$29*AC39,0,1,1)=1,$AE$30,""))</f>
        <v/>
      </c>
      <c r="S39" s="541"/>
      <c r="T39" s="544"/>
      <c r="U39" s="532" t="str">
        <f ca="1">IF(OFFSET('2．団体調査シート'!$H$88,$AC$29*AC39,0,1,1)=2,$AF$30,IF(OFFSET('2．団体調査シート'!$H$88,$AC$29*AC39,0,1,1)=1,$AG$30,""))</f>
        <v/>
      </c>
      <c r="V39" s="533"/>
      <c r="W39" s="533"/>
      <c r="X39" s="533"/>
      <c r="Y39" s="533"/>
      <c r="Z39" s="533"/>
      <c r="AA39" s="534"/>
      <c r="AB39" s="27"/>
      <c r="AC39" s="26">
        <v>9</v>
      </c>
    </row>
    <row r="40" spans="1:29" ht="6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9" ht="18" hidden="1" customHeight="1"/>
    <row r="42" spans="1:29" ht="18" hidden="1" customHeight="1"/>
    <row r="43" spans="1:29" ht="18" hidden="1" customHeight="1"/>
    <row r="44" spans="1:29" ht="18" hidden="1" customHeight="1"/>
    <row r="45" spans="1:29" ht="18" hidden="1" customHeight="1"/>
    <row r="46" spans="1:29" ht="18" hidden="1" customHeight="1"/>
    <row r="47" spans="1:29" ht="18" hidden="1" customHeight="1"/>
    <row r="48" spans="1:29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18" hidden="1" customHeight="1"/>
  </sheetData>
  <sheetProtection password="C6B7" sheet="1" objects="1" scenarios="1" selectLockedCells="1"/>
  <mergeCells count="97">
    <mergeCell ref="F2:W3"/>
    <mergeCell ref="J5:R5"/>
    <mergeCell ref="H4:U4"/>
    <mergeCell ref="F10:W11"/>
    <mergeCell ref="B13:Q13"/>
    <mergeCell ref="R13:T13"/>
    <mergeCell ref="U13:AA13"/>
    <mergeCell ref="B14:B16"/>
    <mergeCell ref="C14:H16"/>
    <mergeCell ref="I14:Q14"/>
    <mergeCell ref="R14:T16"/>
    <mergeCell ref="U14:AA16"/>
    <mergeCell ref="I15:Q15"/>
    <mergeCell ref="I16:Q16"/>
    <mergeCell ref="C19:Q19"/>
    <mergeCell ref="R19:T19"/>
    <mergeCell ref="U19:AA19"/>
    <mergeCell ref="C21:AA21"/>
    <mergeCell ref="B22:B39"/>
    <mergeCell ref="C22:C39"/>
    <mergeCell ref="D22:H29"/>
    <mergeCell ref="U22:AA29"/>
    <mergeCell ref="I23:K29"/>
    <mergeCell ref="L23:N29"/>
    <mergeCell ref="O23:Q29"/>
    <mergeCell ref="R23:T29"/>
    <mergeCell ref="D30:H30"/>
    <mergeCell ref="I30:K30"/>
    <mergeCell ref="L30:N30"/>
    <mergeCell ref="O30:Q30"/>
    <mergeCell ref="R30:T30"/>
    <mergeCell ref="U30:AA30"/>
    <mergeCell ref="D31:H31"/>
    <mergeCell ref="I31:K31"/>
    <mergeCell ref="L31:N31"/>
    <mergeCell ref="O31:Q31"/>
    <mergeCell ref="R31:T31"/>
    <mergeCell ref="U31:AA31"/>
    <mergeCell ref="U33:AA33"/>
    <mergeCell ref="D32:H32"/>
    <mergeCell ref="I32:K32"/>
    <mergeCell ref="L32:N32"/>
    <mergeCell ref="O32:Q32"/>
    <mergeCell ref="R32:T32"/>
    <mergeCell ref="U32:AA32"/>
    <mergeCell ref="D33:H33"/>
    <mergeCell ref="I33:K33"/>
    <mergeCell ref="L33:N33"/>
    <mergeCell ref="O33:Q33"/>
    <mergeCell ref="R33:T33"/>
    <mergeCell ref="U35:AA35"/>
    <mergeCell ref="D34:H34"/>
    <mergeCell ref="I34:K34"/>
    <mergeCell ref="L34:N34"/>
    <mergeCell ref="O34:Q34"/>
    <mergeCell ref="R34:T34"/>
    <mergeCell ref="U34:AA34"/>
    <mergeCell ref="D35:H35"/>
    <mergeCell ref="I35:K35"/>
    <mergeCell ref="L35:N35"/>
    <mergeCell ref="O35:Q35"/>
    <mergeCell ref="R35:T35"/>
    <mergeCell ref="U37:AA37"/>
    <mergeCell ref="D36:H36"/>
    <mergeCell ref="I36:K36"/>
    <mergeCell ref="L36:N36"/>
    <mergeCell ref="O36:Q36"/>
    <mergeCell ref="R36:T36"/>
    <mergeCell ref="U36:AA36"/>
    <mergeCell ref="D37:H37"/>
    <mergeCell ref="I37:K37"/>
    <mergeCell ref="L37:N37"/>
    <mergeCell ref="O37:Q37"/>
    <mergeCell ref="R37:T37"/>
    <mergeCell ref="U39:AA39"/>
    <mergeCell ref="D38:H38"/>
    <mergeCell ref="I38:K38"/>
    <mergeCell ref="L38:N38"/>
    <mergeCell ref="O38:Q38"/>
    <mergeCell ref="R38:T38"/>
    <mergeCell ref="U38:AA38"/>
    <mergeCell ref="D39:H39"/>
    <mergeCell ref="I39:K39"/>
    <mergeCell ref="L39:N39"/>
    <mergeCell ref="O39:Q39"/>
    <mergeCell ref="R39:T39"/>
    <mergeCell ref="B17:B18"/>
    <mergeCell ref="C17:H18"/>
    <mergeCell ref="I17:Q18"/>
    <mergeCell ref="R17:T18"/>
    <mergeCell ref="U17:AA17"/>
    <mergeCell ref="U18:AA18"/>
    <mergeCell ref="O22:T22"/>
    <mergeCell ref="R20:T20"/>
    <mergeCell ref="U20:AA20"/>
    <mergeCell ref="C20:H20"/>
    <mergeCell ref="I20:Q20"/>
  </mergeCells>
  <phoneticPr fontId="1"/>
  <conditionalFormatting sqref="I30:T39 R14:T16 R17 R19:T20">
    <cfRule type="cellIs" dxfId="20" priority="1" operator="equal">
      <formula>"不要"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A3" sqref="A3"/>
    </sheetView>
  </sheetViews>
  <sheetFormatPr defaultRowHeight="13.5"/>
  <cols>
    <col min="1" max="2" width="12.75" customWidth="1"/>
    <col min="3" max="3" width="15.5" customWidth="1"/>
    <col min="4" max="4" width="13.875" customWidth="1"/>
    <col min="5" max="5" width="8.5" customWidth="1"/>
    <col min="6" max="8" width="5.375" customWidth="1"/>
    <col min="12" max="13" width="5.625" customWidth="1"/>
  </cols>
  <sheetData>
    <row r="1" spans="1:13">
      <c r="A1" t="s">
        <v>516</v>
      </c>
    </row>
    <row r="2" spans="1:13">
      <c r="A2" s="348">
        <v>2017</v>
      </c>
      <c r="B2" t="s">
        <v>517</v>
      </c>
    </row>
    <row r="4" spans="1:13">
      <c r="A4" t="s">
        <v>18</v>
      </c>
      <c r="K4" t="s">
        <v>16</v>
      </c>
    </row>
    <row r="5" spans="1:13" s="4" customFormat="1" ht="54">
      <c r="A5" s="4" t="s">
        <v>4</v>
      </c>
      <c r="B5" s="4" t="s">
        <v>10</v>
      </c>
      <c r="C5" s="4" t="s">
        <v>13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K5" s="4" t="s">
        <v>0</v>
      </c>
      <c r="L5" s="4" t="s">
        <v>7</v>
      </c>
      <c r="M5" s="4" t="s">
        <v>15</v>
      </c>
    </row>
    <row r="6" spans="1:13">
      <c r="F6" t="str">
        <f>IF(出場団体一覧[[#This Row],[部門]]="","",VLOOKUP(出場団体一覧[[#This Row],[関東大会 編成]],スタッフ数上限[],2,FALSE))</f>
        <v/>
      </c>
      <c r="G6" t="str">
        <f>IF(出場団体一覧[[#This Row],[部門]]="","",VLOOKUP(出場団体一覧[[#This Row],[関東大会 編成]],スタッフ数上限[],3,FALSE))</f>
        <v/>
      </c>
      <c r="H6">
        <f>SUM(F6:G6)</f>
        <v>0</v>
      </c>
      <c r="K6" t="s">
        <v>1</v>
      </c>
      <c r="L6">
        <v>2</v>
      </c>
      <c r="M6">
        <v>7</v>
      </c>
    </row>
    <row r="7" spans="1:13">
      <c r="F7" t="str">
        <f>IF(出場団体一覧[[#This Row],[部門]]="","",VLOOKUP(出場団体一覧[[#This Row],[関東大会 編成]],スタッフ数上限[],2,FALSE))</f>
        <v/>
      </c>
      <c r="G7" t="str">
        <f>IF(出場団体一覧[[#This Row],[部門]]="","",VLOOKUP(出場団体一覧[[#This Row],[関東大会 編成]],スタッフ数上限[],3,FALSE))</f>
        <v/>
      </c>
      <c r="H7">
        <f t="shared" ref="H7:H23" si="0">SUM(F7:G7)</f>
        <v>0</v>
      </c>
      <c r="K7" t="s">
        <v>2</v>
      </c>
      <c r="L7">
        <v>3</v>
      </c>
      <c r="M7">
        <v>5</v>
      </c>
    </row>
    <row r="8" spans="1:13">
      <c r="F8" t="str">
        <f>IF(出場団体一覧[[#This Row],[部門]]="","",VLOOKUP(出場団体一覧[[#This Row],[関東大会 編成]],スタッフ数上限[],2,FALSE))</f>
        <v/>
      </c>
      <c r="G8" t="str">
        <f>IF(出場団体一覧[[#This Row],[部門]]="","",VLOOKUP(出場団体一覧[[#This Row],[関東大会 編成]],スタッフ数上限[],3,FALSE))</f>
        <v/>
      </c>
      <c r="H8">
        <f t="shared" si="0"/>
        <v>0</v>
      </c>
      <c r="K8" t="s">
        <v>3</v>
      </c>
      <c r="L8">
        <v>4</v>
      </c>
      <c r="M8">
        <v>5</v>
      </c>
    </row>
    <row r="9" spans="1:13">
      <c r="F9" t="str">
        <f>IF(出場団体一覧[[#This Row],[部門]]="","",VLOOKUP(出場団体一覧[[#This Row],[関東大会 編成]],スタッフ数上限[],2,FALSE))</f>
        <v/>
      </c>
      <c r="G9" t="str">
        <f>IF(出場団体一覧[[#This Row],[部門]]="","",VLOOKUP(出場団体一覧[[#This Row],[関東大会 編成]],スタッフ数上限[],3,FALSE))</f>
        <v/>
      </c>
      <c r="H9">
        <f t="shared" si="0"/>
        <v>0</v>
      </c>
      <c r="K9" t="s">
        <v>14</v>
      </c>
      <c r="L9">
        <v>3</v>
      </c>
      <c r="M9">
        <v>10</v>
      </c>
    </row>
    <row r="10" spans="1:13">
      <c r="F10" t="str">
        <f>IF(出場団体一覧[[#This Row],[部門]]="","",VLOOKUP(出場団体一覧[[#This Row],[関東大会 編成]],スタッフ数上限[],2,FALSE))</f>
        <v/>
      </c>
      <c r="G10" t="str">
        <f>IF(出場団体一覧[[#This Row],[部門]]="","",VLOOKUP(出場団体一覧[[#This Row],[関東大会 編成]],スタッフ数上限[],3,FALSE))</f>
        <v/>
      </c>
      <c r="H10">
        <f t="shared" si="0"/>
        <v>0</v>
      </c>
    </row>
    <row r="11" spans="1:13">
      <c r="F11" t="str">
        <f>IF(出場団体一覧[[#This Row],[部門]]="","",VLOOKUP(出場団体一覧[[#This Row],[関東大会 編成]],スタッフ数上限[],2,FALSE))</f>
        <v/>
      </c>
      <c r="G11" t="str">
        <f>IF(出場団体一覧[[#This Row],[部門]]="","",VLOOKUP(出場団体一覧[[#This Row],[関東大会 編成]],スタッフ数上限[],3,FALSE))</f>
        <v/>
      </c>
      <c r="H11">
        <f t="shared" si="0"/>
        <v>0</v>
      </c>
    </row>
    <row r="12" spans="1:13">
      <c r="F12" t="str">
        <f>IF(出場団体一覧[[#This Row],[部門]]="","",VLOOKUP(出場団体一覧[[#This Row],[関東大会 編成]],スタッフ数上限[],2,FALSE))</f>
        <v/>
      </c>
      <c r="G12" t="str">
        <f>IF(出場団体一覧[[#This Row],[部門]]="","",VLOOKUP(出場団体一覧[[#This Row],[関東大会 編成]],スタッフ数上限[],3,FALSE))</f>
        <v/>
      </c>
      <c r="H12">
        <f t="shared" si="0"/>
        <v>0</v>
      </c>
    </row>
    <row r="13" spans="1:13">
      <c r="F13" t="str">
        <f>IF(出場団体一覧[[#This Row],[部門]]="","",VLOOKUP(出場団体一覧[[#This Row],[関東大会 編成]],スタッフ数上限[],2,FALSE))</f>
        <v/>
      </c>
      <c r="G13" t="str">
        <f>IF(出場団体一覧[[#This Row],[部門]]="","",VLOOKUP(出場団体一覧[[#This Row],[関東大会 編成]],スタッフ数上限[],3,FALSE))</f>
        <v/>
      </c>
      <c r="H13">
        <f t="shared" si="0"/>
        <v>0</v>
      </c>
    </row>
    <row r="14" spans="1:13">
      <c r="F14" t="str">
        <f>IF(出場団体一覧[[#This Row],[部門]]="","",VLOOKUP(出場団体一覧[[#This Row],[関東大会 編成]],スタッフ数上限[],2,FALSE))</f>
        <v/>
      </c>
      <c r="G14" t="str">
        <f>IF(出場団体一覧[[#This Row],[部門]]="","",VLOOKUP(出場団体一覧[[#This Row],[関東大会 編成]],スタッフ数上限[],3,FALSE))</f>
        <v/>
      </c>
      <c r="H14">
        <f t="shared" si="0"/>
        <v>0</v>
      </c>
    </row>
    <row r="15" spans="1:13">
      <c r="F15" t="str">
        <f>IF(出場団体一覧[[#This Row],[部門]]="","",VLOOKUP(出場団体一覧[[#This Row],[関東大会 編成]],スタッフ数上限[],2,FALSE))</f>
        <v/>
      </c>
      <c r="G15" t="str">
        <f>IF(出場団体一覧[[#This Row],[部門]]="","",VLOOKUP(出場団体一覧[[#This Row],[関東大会 編成]],スタッフ数上限[],3,FALSE))</f>
        <v/>
      </c>
      <c r="H15">
        <f t="shared" si="0"/>
        <v>0</v>
      </c>
    </row>
    <row r="16" spans="1:13">
      <c r="F16" t="str">
        <f>IF(出場団体一覧[[#This Row],[部門]]="","",VLOOKUP(出場団体一覧[[#This Row],[関東大会 編成]],スタッフ数上限[],2,FALSE))</f>
        <v/>
      </c>
      <c r="G16" t="str">
        <f>IF(出場団体一覧[[#This Row],[部門]]="","",VLOOKUP(出場団体一覧[[#This Row],[関東大会 編成]],スタッフ数上限[],3,FALSE))</f>
        <v/>
      </c>
      <c r="H16">
        <f t="shared" si="0"/>
        <v>0</v>
      </c>
    </row>
    <row r="17" spans="1:10">
      <c r="F17" t="str">
        <f>IF(出場団体一覧[[#This Row],[部門]]="","",VLOOKUP(出場団体一覧[[#This Row],[関東大会 編成]],スタッフ数上限[],2,FALSE))</f>
        <v/>
      </c>
      <c r="G17" t="str">
        <f>IF(出場団体一覧[[#This Row],[部門]]="","",VLOOKUP(出場団体一覧[[#This Row],[関東大会 編成]],スタッフ数上限[],3,FALSE))</f>
        <v/>
      </c>
      <c r="H17">
        <f t="shared" si="0"/>
        <v>0</v>
      </c>
    </row>
    <row r="18" spans="1:10">
      <c r="F18" t="str">
        <f>IF(出場団体一覧[[#This Row],[部門]]="","",VLOOKUP(出場団体一覧[[#This Row],[関東大会 編成]],スタッフ数上限[],2,FALSE))</f>
        <v/>
      </c>
      <c r="G18" t="str">
        <f>IF(出場団体一覧[[#This Row],[部門]]="","",VLOOKUP(出場団体一覧[[#This Row],[関東大会 編成]],スタッフ数上限[],3,FALSE))</f>
        <v/>
      </c>
      <c r="H18">
        <f t="shared" si="0"/>
        <v>0</v>
      </c>
    </row>
    <row r="19" spans="1:10">
      <c r="F19" t="str">
        <f>IF(出場団体一覧[[#This Row],[部門]]="","",VLOOKUP(出場団体一覧[[#This Row],[関東大会 編成]],スタッフ数上限[],2,FALSE))</f>
        <v/>
      </c>
      <c r="G19" t="str">
        <f>IF(出場団体一覧[[#This Row],[部門]]="","",VLOOKUP(出場団体一覧[[#This Row],[関東大会 編成]],スタッフ数上限[],3,FALSE))</f>
        <v/>
      </c>
      <c r="H19">
        <f t="shared" si="0"/>
        <v>0</v>
      </c>
    </row>
    <row r="20" spans="1:10">
      <c r="F20" t="str">
        <f>IF(出場団体一覧[[#This Row],[部門]]="","",VLOOKUP(出場団体一覧[[#This Row],[関東大会 編成]],スタッフ数上限[],2,FALSE))</f>
        <v/>
      </c>
      <c r="G20" t="str">
        <f>IF(出場団体一覧[[#This Row],[部門]]="","",VLOOKUP(出場団体一覧[[#This Row],[関東大会 編成]],スタッフ数上限[],3,FALSE))</f>
        <v/>
      </c>
      <c r="H20">
        <f t="shared" si="0"/>
        <v>0</v>
      </c>
    </row>
    <row r="21" spans="1:10">
      <c r="F21" t="str">
        <f>IF(出場団体一覧[[#This Row],[部門]]="","",VLOOKUP(出場団体一覧[[#This Row],[関東大会 編成]],スタッフ数上限[],2,FALSE))</f>
        <v/>
      </c>
      <c r="G21" t="str">
        <f>IF(出場団体一覧[[#This Row],[部門]]="","",VLOOKUP(出場団体一覧[[#This Row],[関東大会 編成]],スタッフ数上限[],3,FALSE))</f>
        <v/>
      </c>
      <c r="H21">
        <f t="shared" si="0"/>
        <v>0</v>
      </c>
    </row>
    <row r="22" spans="1:10">
      <c r="F22" t="str">
        <f>IF(出場団体一覧[[#This Row],[部門]]="","",VLOOKUP(出場団体一覧[[#This Row],[関東大会 編成]],スタッフ数上限[],2,FALSE))</f>
        <v/>
      </c>
      <c r="G22" t="str">
        <f>IF(出場団体一覧[[#This Row],[部門]]="","",VLOOKUP(出場団体一覧[[#This Row],[関東大会 編成]],スタッフ数上限[],3,FALSE))</f>
        <v/>
      </c>
      <c r="H22">
        <f t="shared" ref="H22" si="1">SUM(F22:G22)</f>
        <v>0</v>
      </c>
    </row>
    <row r="23" spans="1:10">
      <c r="F23" t="str">
        <f>IF(出場団体一覧[[#This Row],[部門]]="","",VLOOKUP(出場団体一覧[[#This Row],[関東大会 編成]],スタッフ数上限[],2,FALSE))</f>
        <v/>
      </c>
      <c r="G23" t="str">
        <f>IF(出場団体一覧[[#This Row],[部門]]="","",VLOOKUP(出場団体一覧[[#This Row],[関東大会 編成]],スタッフ数上限[],3,FALSE))</f>
        <v/>
      </c>
      <c r="H23">
        <f t="shared" si="0"/>
        <v>0</v>
      </c>
    </row>
    <row r="24" spans="1:10">
      <c r="F24" t="str">
        <f>IF(出場団体一覧[[#This Row],[部門]]="","",VLOOKUP(出場団体一覧[[#This Row],[関東大会 編成]],スタッフ数上限[],2,FALSE))</f>
        <v/>
      </c>
      <c r="G24" t="str">
        <f>IF(出場団体一覧[[#This Row],[部門]]="","",VLOOKUP(出場団体一覧[[#This Row],[関東大会 編成]],スタッフ数上限[],3,FALSE))</f>
        <v/>
      </c>
      <c r="H24">
        <f t="shared" ref="H24" si="2">SUM(F24:G24)</f>
        <v>0</v>
      </c>
    </row>
    <row r="25" spans="1:10">
      <c r="F25" t="str">
        <f>IF(出場団体一覧[[#This Row],[部門]]="","",VLOOKUP(出場団体一覧[[#This Row],[関東大会 編成]],スタッフ数上限[],2,FALSE))</f>
        <v/>
      </c>
      <c r="G25" t="str">
        <f>IF(出場団体一覧[[#This Row],[部門]]="","",VLOOKUP(出場団体一覧[[#This Row],[関東大会 編成]],スタッフ数上限[],3,FALSE))</f>
        <v/>
      </c>
      <c r="H25">
        <f t="shared" ref="H25" si="3">SUM(F25:G25)</f>
        <v>0</v>
      </c>
    </row>
    <row r="27" spans="1:10">
      <c r="A27" t="s">
        <v>92</v>
      </c>
      <c r="B27" t="s">
        <v>68</v>
      </c>
      <c r="C27" t="s">
        <v>28</v>
      </c>
      <c r="D27" t="s">
        <v>17</v>
      </c>
      <c r="E27" t="s">
        <v>29</v>
      </c>
      <c r="F27" t="s">
        <v>30</v>
      </c>
      <c r="G27" t="s">
        <v>84</v>
      </c>
      <c r="H27" t="s">
        <v>159</v>
      </c>
      <c r="I27" t="s">
        <v>177</v>
      </c>
      <c r="J27" s="253" t="s">
        <v>457</v>
      </c>
    </row>
    <row r="28" spans="1:10">
      <c r="A28" s="272" t="s">
        <v>93</v>
      </c>
      <c r="B28" s="272" t="s">
        <v>487</v>
      </c>
      <c r="C28" s="272" t="s">
        <v>19</v>
      </c>
      <c r="D28" s="272" t="s">
        <v>20</v>
      </c>
      <c r="E28" s="272" t="s">
        <v>171</v>
      </c>
      <c r="F28" s="272" t="s">
        <v>21</v>
      </c>
      <c r="G28" s="272" t="s">
        <v>83</v>
      </c>
      <c r="H28" s="272" t="s">
        <v>557</v>
      </c>
      <c r="I28" s="272" t="s">
        <v>178</v>
      </c>
      <c r="J28" s="273" t="s">
        <v>458</v>
      </c>
    </row>
    <row r="29" spans="1:10">
      <c r="A29" s="272" t="s">
        <v>94</v>
      </c>
      <c r="B29" s="272" t="s">
        <v>67</v>
      </c>
      <c r="C29" s="272" t="s">
        <v>22</v>
      </c>
      <c r="D29" s="272" t="s">
        <v>23</v>
      </c>
      <c r="E29" s="272" t="s">
        <v>69</v>
      </c>
      <c r="F29" s="272" t="s">
        <v>24</v>
      </c>
      <c r="G29" s="272" t="s">
        <v>97</v>
      </c>
      <c r="H29" s="272" t="s">
        <v>160</v>
      </c>
      <c r="I29" s="272" t="s">
        <v>179</v>
      </c>
      <c r="J29" s="273" t="s">
        <v>459</v>
      </c>
    </row>
    <row r="30" spans="1:10">
      <c r="A30" s="272" t="s">
        <v>25</v>
      </c>
      <c r="B30" s="272" t="s">
        <v>25</v>
      </c>
      <c r="C30" s="272" t="s">
        <v>25</v>
      </c>
      <c r="D30" s="272" t="s">
        <v>26</v>
      </c>
      <c r="E30" s="272" t="s">
        <v>27</v>
      </c>
      <c r="F30" s="272" t="s">
        <v>25</v>
      </c>
      <c r="G30" s="272" t="s">
        <v>25</v>
      </c>
      <c r="H30" s="272" t="s">
        <v>25</v>
      </c>
      <c r="I30" s="272" t="s">
        <v>25</v>
      </c>
      <c r="J30" s="273" t="s">
        <v>460</v>
      </c>
    </row>
    <row r="31" spans="1:10">
      <c r="A31" s="272"/>
      <c r="B31" s="272"/>
      <c r="C31" s="272"/>
      <c r="D31" s="272" t="s">
        <v>70</v>
      </c>
      <c r="E31" s="272" t="s">
        <v>25</v>
      </c>
      <c r="F31" s="272"/>
      <c r="G31" s="272"/>
      <c r="H31" s="272"/>
      <c r="I31" s="272"/>
      <c r="J31" s="272" t="s">
        <v>25</v>
      </c>
    </row>
    <row r="32" spans="1:10">
      <c r="A32" s="272"/>
      <c r="B32" s="272"/>
      <c r="C32" s="272"/>
      <c r="D32" s="272" t="s">
        <v>25</v>
      </c>
      <c r="E32" s="272"/>
      <c r="F32" s="272"/>
      <c r="G32" s="272"/>
      <c r="H32" s="272"/>
      <c r="I32" s="272"/>
      <c r="J32" s="273"/>
    </row>
    <row r="34" spans="1:2">
      <c r="A34" t="s">
        <v>457</v>
      </c>
      <c r="B34" t="s">
        <v>474</v>
      </c>
    </row>
    <row r="35" spans="1:2">
      <c r="A35" t="s">
        <v>475</v>
      </c>
      <c r="B35">
        <v>5000</v>
      </c>
    </row>
    <row r="36" spans="1:2">
      <c r="A36" t="str">
        <f t="shared" ref="A36:A38" si="4">J28</f>
        <v>ジュニアの部</v>
      </c>
      <c r="B36">
        <v>1000</v>
      </c>
    </row>
    <row r="37" spans="1:2">
      <c r="A37" t="str">
        <f t="shared" si="4"/>
        <v>高等学校の部</v>
      </c>
      <c r="B37">
        <v>1500</v>
      </c>
    </row>
    <row r="38" spans="1:2">
      <c r="A38" t="str">
        <f t="shared" si="4"/>
        <v>一般の部</v>
      </c>
      <c r="B38">
        <v>1500</v>
      </c>
    </row>
  </sheetData>
  <sheetProtection selectLockedCells="1"/>
  <phoneticPr fontId="1"/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Q261"/>
  <sheetViews>
    <sheetView workbookViewId="0"/>
  </sheetViews>
  <sheetFormatPr defaultRowHeight="13.5"/>
  <cols>
    <col min="1" max="13" width="9" style="1"/>
    <col min="14" max="14" width="9.5" style="1" bestFit="1" customWidth="1"/>
    <col min="15" max="16384" width="9" style="1"/>
  </cols>
  <sheetData>
    <row r="1" spans="1:199">
      <c r="A1" s="1" t="s">
        <v>182</v>
      </c>
      <c r="B1" s="1" t="s">
        <v>10</v>
      </c>
      <c r="C1" s="1" t="s">
        <v>183</v>
      </c>
      <c r="D1" s="1" t="s">
        <v>184</v>
      </c>
      <c r="E1" s="1" t="s">
        <v>508</v>
      </c>
      <c r="F1" s="1" t="s">
        <v>185</v>
      </c>
      <c r="G1" s="1" t="s">
        <v>186</v>
      </c>
      <c r="H1" s="1" t="s">
        <v>518</v>
      </c>
      <c r="I1" s="1" t="s">
        <v>519</v>
      </c>
      <c r="J1" s="1" t="s">
        <v>520</v>
      </c>
      <c r="K1" s="1" t="s">
        <v>187</v>
      </c>
      <c r="L1" s="1" t="s">
        <v>188</v>
      </c>
      <c r="M1" s="1" t="s">
        <v>189</v>
      </c>
      <c r="N1" s="1" t="s">
        <v>190</v>
      </c>
      <c r="O1" s="1" t="s">
        <v>191</v>
      </c>
      <c r="P1" s="1" t="s">
        <v>192</v>
      </c>
      <c r="Q1" s="1" t="s">
        <v>193</v>
      </c>
      <c r="R1" s="1" t="s">
        <v>194</v>
      </c>
      <c r="S1" s="1" t="s">
        <v>195</v>
      </c>
      <c r="T1" s="1" t="s">
        <v>196</v>
      </c>
      <c r="U1" s="1" t="s">
        <v>197</v>
      </c>
      <c r="V1" s="1" t="s">
        <v>198</v>
      </c>
      <c r="W1" s="1" t="s">
        <v>199</v>
      </c>
      <c r="X1" s="1" t="s">
        <v>200</v>
      </c>
      <c r="Y1" s="1" t="s">
        <v>201</v>
      </c>
      <c r="Z1" s="1" t="s">
        <v>202</v>
      </c>
      <c r="AA1" s="1" t="s">
        <v>351</v>
      </c>
      <c r="AB1" s="1" t="s">
        <v>352</v>
      </c>
      <c r="AC1" s="1" t="s">
        <v>203</v>
      </c>
      <c r="AD1" s="1" t="s">
        <v>204</v>
      </c>
      <c r="AE1" s="1" t="s">
        <v>205</v>
      </c>
      <c r="AF1" s="1" t="s">
        <v>206</v>
      </c>
      <c r="AG1" s="1" t="s">
        <v>207</v>
      </c>
      <c r="AH1" s="1" t="s">
        <v>208</v>
      </c>
      <c r="AI1" s="1" t="s">
        <v>209</v>
      </c>
      <c r="AJ1" s="1" t="s">
        <v>210</v>
      </c>
      <c r="AK1" s="1" t="s">
        <v>211</v>
      </c>
      <c r="AL1" s="1" t="s">
        <v>212</v>
      </c>
      <c r="AM1" s="1" t="s">
        <v>213</v>
      </c>
      <c r="AN1" s="1" t="s">
        <v>214</v>
      </c>
      <c r="AO1" s="1" t="s">
        <v>215</v>
      </c>
      <c r="AP1" s="1" t="s">
        <v>216</v>
      </c>
      <c r="AQ1" s="1" t="s">
        <v>217</v>
      </c>
      <c r="AR1" s="1" t="s">
        <v>218</v>
      </c>
      <c r="AS1" s="1" t="s">
        <v>219</v>
      </c>
      <c r="AT1" s="1" t="s">
        <v>220</v>
      </c>
      <c r="AU1" s="1" t="s">
        <v>221</v>
      </c>
      <c r="AV1" s="1" t="s">
        <v>222</v>
      </c>
      <c r="AW1" s="1" t="s">
        <v>223</v>
      </c>
      <c r="AX1" s="1" t="s">
        <v>224</v>
      </c>
      <c r="AY1" s="1" t="s">
        <v>225</v>
      </c>
      <c r="AZ1" s="1" t="s">
        <v>226</v>
      </c>
      <c r="BA1" s="1" t="s">
        <v>227</v>
      </c>
      <c r="BB1" s="1" t="s">
        <v>228</v>
      </c>
      <c r="BC1" s="1" t="s">
        <v>229</v>
      </c>
      <c r="BD1" s="1" t="s">
        <v>230</v>
      </c>
      <c r="BE1" s="1" t="s">
        <v>231</v>
      </c>
      <c r="BF1" s="1" t="s">
        <v>232</v>
      </c>
      <c r="BG1" s="1" t="s">
        <v>233</v>
      </c>
      <c r="BH1" s="1" t="s">
        <v>234</v>
      </c>
      <c r="BI1" s="1" t="s">
        <v>235</v>
      </c>
      <c r="BJ1" s="1" t="s">
        <v>236</v>
      </c>
      <c r="BK1" s="1" t="s">
        <v>237</v>
      </c>
      <c r="BL1" s="1" t="s">
        <v>238</v>
      </c>
      <c r="BM1" s="1" t="s">
        <v>239</v>
      </c>
      <c r="BN1" s="1" t="s">
        <v>240</v>
      </c>
      <c r="BO1" s="1" t="s">
        <v>241</v>
      </c>
      <c r="BP1" s="1" t="s">
        <v>242</v>
      </c>
      <c r="BQ1" s="1" t="s">
        <v>99</v>
      </c>
      <c r="BR1" s="1" t="s">
        <v>243</v>
      </c>
      <c r="BS1" s="1" t="s">
        <v>244</v>
      </c>
      <c r="BT1" s="1" t="s">
        <v>245</v>
      </c>
      <c r="BU1" s="1" t="s">
        <v>246</v>
      </c>
      <c r="BV1" s="1" t="s">
        <v>249</v>
      </c>
      <c r="BW1" s="1" t="s">
        <v>250</v>
      </c>
      <c r="BX1" s="1" t="s">
        <v>251</v>
      </c>
      <c r="BY1" s="1" t="s">
        <v>252</v>
      </c>
      <c r="BZ1" s="1" t="s">
        <v>253</v>
      </c>
      <c r="CA1" s="1" t="s">
        <v>254</v>
      </c>
      <c r="CB1" s="1" t="s">
        <v>255</v>
      </c>
      <c r="CC1" s="1" t="s">
        <v>256</v>
      </c>
      <c r="CD1" s="1" t="s">
        <v>257</v>
      </c>
      <c r="CE1" s="1" t="s">
        <v>258</v>
      </c>
      <c r="CF1" s="1" t="s">
        <v>259</v>
      </c>
      <c r="CG1" s="1" t="s">
        <v>260</v>
      </c>
      <c r="CH1" s="1" t="s">
        <v>261</v>
      </c>
      <c r="CI1" s="1" t="s">
        <v>262</v>
      </c>
      <c r="CJ1" s="1" t="s">
        <v>263</v>
      </c>
      <c r="CK1" s="1" t="s">
        <v>264</v>
      </c>
      <c r="CL1" s="1" t="s">
        <v>265</v>
      </c>
      <c r="CM1" s="1" t="s">
        <v>266</v>
      </c>
      <c r="CN1" s="1" t="s">
        <v>267</v>
      </c>
      <c r="CO1" s="1" t="s">
        <v>268</v>
      </c>
      <c r="CP1" s="1" t="s">
        <v>269</v>
      </c>
      <c r="CQ1" s="1" t="s">
        <v>270</v>
      </c>
      <c r="CR1" s="1" t="s">
        <v>271</v>
      </c>
      <c r="CS1" s="1" t="s">
        <v>272</v>
      </c>
      <c r="CT1" s="1" t="s">
        <v>273</v>
      </c>
      <c r="CU1" s="1" t="s">
        <v>274</v>
      </c>
      <c r="CV1" s="1" t="s">
        <v>275</v>
      </c>
      <c r="CW1" s="1" t="s">
        <v>276</v>
      </c>
      <c r="CX1" s="1" t="s">
        <v>277</v>
      </c>
      <c r="CY1" s="1" t="s">
        <v>278</v>
      </c>
      <c r="CZ1" s="1" t="s">
        <v>279</v>
      </c>
      <c r="DA1" s="1" t="s">
        <v>280</v>
      </c>
      <c r="DB1" s="1" t="s">
        <v>281</v>
      </c>
      <c r="DC1" s="1" t="s">
        <v>282</v>
      </c>
      <c r="DD1" s="1" t="s">
        <v>283</v>
      </c>
      <c r="DE1" s="1" t="s">
        <v>284</v>
      </c>
      <c r="DF1" s="1" t="s">
        <v>285</v>
      </c>
      <c r="DG1" s="1" t="s">
        <v>286</v>
      </c>
      <c r="DH1" s="1" t="s">
        <v>287</v>
      </c>
      <c r="DI1" s="1" t="s">
        <v>288</v>
      </c>
      <c r="DJ1" s="1" t="s">
        <v>289</v>
      </c>
      <c r="DK1" s="1" t="s">
        <v>290</v>
      </c>
      <c r="DL1" s="1" t="s">
        <v>291</v>
      </c>
      <c r="DM1" s="1" t="s">
        <v>292</v>
      </c>
      <c r="DN1" s="1" t="s">
        <v>293</v>
      </c>
      <c r="DO1" s="1" t="s">
        <v>294</v>
      </c>
      <c r="DP1" s="1" t="s">
        <v>295</v>
      </c>
      <c r="DQ1" s="1" t="s">
        <v>296</v>
      </c>
      <c r="DR1" s="1" t="s">
        <v>297</v>
      </c>
      <c r="DS1" s="1" t="s">
        <v>298</v>
      </c>
      <c r="DT1" s="1" t="s">
        <v>299</v>
      </c>
      <c r="DU1" s="1" t="s">
        <v>300</v>
      </c>
      <c r="DV1" s="1" t="s">
        <v>301</v>
      </c>
      <c r="DW1" s="1" t="s">
        <v>302</v>
      </c>
      <c r="DX1" s="1" t="s">
        <v>303</v>
      </c>
      <c r="DY1" s="1" t="s">
        <v>304</v>
      </c>
      <c r="DZ1" s="1" t="s">
        <v>305</v>
      </c>
      <c r="EA1" s="1" t="s">
        <v>306</v>
      </c>
      <c r="EB1" s="1" t="s">
        <v>307</v>
      </c>
      <c r="EC1" s="1" t="s">
        <v>308</v>
      </c>
      <c r="ED1" s="1" t="s">
        <v>309</v>
      </c>
      <c r="EE1" s="1" t="s">
        <v>310</v>
      </c>
      <c r="EF1" s="1" t="s">
        <v>311</v>
      </c>
      <c r="EG1" s="1" t="s">
        <v>312</v>
      </c>
      <c r="EH1" s="1" t="s">
        <v>313</v>
      </c>
      <c r="EI1" s="1" t="s">
        <v>314</v>
      </c>
      <c r="EJ1" s="1" t="s">
        <v>315</v>
      </c>
      <c r="EK1" s="1" t="s">
        <v>316</v>
      </c>
      <c r="EL1" s="1" t="s">
        <v>317</v>
      </c>
      <c r="EM1" s="1" t="s">
        <v>318</v>
      </c>
      <c r="EN1" s="1" t="s">
        <v>319</v>
      </c>
      <c r="EO1" s="1" t="s">
        <v>320</v>
      </c>
      <c r="EP1" s="1" t="s">
        <v>321</v>
      </c>
      <c r="EQ1" s="1" t="s">
        <v>322</v>
      </c>
      <c r="ER1" s="1" t="s">
        <v>323</v>
      </c>
      <c r="ES1" s="1" t="s">
        <v>324</v>
      </c>
      <c r="ET1" s="1" t="s">
        <v>325</v>
      </c>
      <c r="EU1" s="1" t="s">
        <v>326</v>
      </c>
      <c r="EV1" s="1" t="s">
        <v>327</v>
      </c>
      <c r="EW1" s="1" t="s">
        <v>328</v>
      </c>
      <c r="EX1" s="1" t="s">
        <v>329</v>
      </c>
      <c r="EY1" s="1" t="s">
        <v>330</v>
      </c>
      <c r="EZ1" s="1" t="s">
        <v>331</v>
      </c>
      <c r="FA1" s="1" t="s">
        <v>332</v>
      </c>
      <c r="FB1" s="1" t="s">
        <v>333</v>
      </c>
      <c r="FC1" s="1" t="s">
        <v>334</v>
      </c>
      <c r="FD1" s="1" t="s">
        <v>335</v>
      </c>
      <c r="FE1" s="1" t="s">
        <v>336</v>
      </c>
      <c r="FF1" s="1" t="s">
        <v>337</v>
      </c>
      <c r="FG1" s="1" t="s">
        <v>338</v>
      </c>
      <c r="FH1" s="1" t="s">
        <v>339</v>
      </c>
      <c r="FI1" s="1" t="s">
        <v>340</v>
      </c>
      <c r="FJ1" s="1" t="s">
        <v>341</v>
      </c>
      <c r="FK1" s="1" t="s">
        <v>342</v>
      </c>
      <c r="FL1" s="1" t="s">
        <v>343</v>
      </c>
      <c r="FM1" s="1" t="s">
        <v>344</v>
      </c>
      <c r="FN1" s="1" t="s">
        <v>345</v>
      </c>
      <c r="FO1" s="1" t="s">
        <v>346</v>
      </c>
      <c r="FP1" s="1" t="s">
        <v>347</v>
      </c>
      <c r="FQ1" s="1" t="s">
        <v>348</v>
      </c>
      <c r="FR1" s="1" t="s">
        <v>521</v>
      </c>
      <c r="FS1" s="1" t="s">
        <v>522</v>
      </c>
      <c r="FT1" s="1" t="s">
        <v>523</v>
      </c>
      <c r="FU1" s="1" t="s">
        <v>524</v>
      </c>
      <c r="FV1" s="1" t="s">
        <v>525</v>
      </c>
      <c r="FW1" s="1" t="s">
        <v>526</v>
      </c>
      <c r="FX1" s="1" t="s">
        <v>527</v>
      </c>
      <c r="FY1" s="1" t="s">
        <v>528</v>
      </c>
      <c r="FZ1" s="1" t="s">
        <v>529</v>
      </c>
      <c r="GA1" s="1" t="s">
        <v>530</v>
      </c>
      <c r="GB1" s="1" t="s">
        <v>531</v>
      </c>
      <c r="GC1" s="1" t="s">
        <v>532</v>
      </c>
      <c r="GD1" s="1" t="s">
        <v>533</v>
      </c>
      <c r="GE1" s="1" t="s">
        <v>534</v>
      </c>
      <c r="GF1" s="1" t="s">
        <v>535</v>
      </c>
      <c r="GG1" s="1" t="s">
        <v>536</v>
      </c>
      <c r="GH1" s="1" t="s">
        <v>537</v>
      </c>
      <c r="GI1" s="1" t="s">
        <v>538</v>
      </c>
      <c r="GJ1" s="1" t="s">
        <v>539</v>
      </c>
      <c r="GK1" s="1" t="s">
        <v>540</v>
      </c>
      <c r="GL1" s="1" t="s">
        <v>541</v>
      </c>
      <c r="GM1" s="1" t="s">
        <v>542</v>
      </c>
      <c r="GN1" s="1" t="s">
        <v>543</v>
      </c>
    </row>
    <row r="2" spans="1:199">
      <c r="A2" s="136" t="str">
        <f>IF(OR('2．団体調査シート'!D2="",'2．団体調査シート'!D2='2．団体調査シート'!$H$1),"",'2．団体調査シート'!D2)</f>
        <v/>
      </c>
      <c r="B2" s="136" t="str">
        <f>IF('2．団体調査シート'!D3="","",'2．団体調査シート'!D3)</f>
        <v/>
      </c>
      <c r="C2" s="136" t="str">
        <f>IF('2．団体調査シート'!D4="","",'2．団体調査シート'!D4)</f>
        <v/>
      </c>
      <c r="D2" s="136" t="str">
        <f>IF('2．団体調査シート'!D5="","",'2．団体調査シート'!D5)</f>
        <v/>
      </c>
      <c r="E2" s="136" t="str">
        <f>IF(OR('2．団体調査シート'!D6="",'2．団体調査シート'!D6='2．団体調査シート'!$H$1),"",'2．団体調査シート'!D6)</f>
        <v/>
      </c>
      <c r="F2" s="136">
        <f>'2．団体調査シート'!D7</f>
        <v>0</v>
      </c>
      <c r="G2" s="136">
        <f>'2．団体調査シート'!D8</f>
        <v>0</v>
      </c>
      <c r="H2" s="136" t="str">
        <f>IF('2．団体調査シート'!D9="","",'2．団体調査シート'!D9)</f>
        <v/>
      </c>
      <c r="I2" s="136" t="str">
        <f>IF('2．団体調査シート'!D10="","",'2．団体調査シート'!D10)</f>
        <v/>
      </c>
      <c r="J2" s="136" t="str">
        <f>IF('2．団体調査シート'!D11="","",'2．団体調査シート'!D11)</f>
        <v/>
      </c>
      <c r="K2" s="136" t="str">
        <f>IF('2．団体調査シート'!D14="","",'2．団体調査シート'!D14)</f>
        <v/>
      </c>
      <c r="L2" s="136" t="str">
        <f>IF('2．団体調査シート'!D15="","",'2．団体調査シート'!D15)</f>
        <v/>
      </c>
      <c r="M2" s="136" t="str">
        <f>IF(OR('2．団体調査シート'!D16="",'2．団体調査シート'!D16='2．団体調査シート'!$H$1),"",'2．団体調査シート'!D16)</f>
        <v/>
      </c>
      <c r="N2" s="136" t="str">
        <f>IF('2．団体調査シート'!D17="","",'2．団体調査シート'!D17)</f>
        <v/>
      </c>
      <c r="O2" s="136" t="str">
        <f>IF('2．団体調査シート'!D18="","",DBCS('2．団体調査シート'!D18))</f>
        <v/>
      </c>
      <c r="P2" s="137" t="str">
        <f>IF('2．団体調査シート'!D19="","",SUBSTITUTE(SUBSTITUTE(SUBSTITUTE(SUBSTITUTE(ASC('2．団体調査シート'!D19),"-",""),"―",""),"ｰ",""),"〒","")*1)</f>
        <v/>
      </c>
      <c r="Q2" s="136" t="str">
        <f>IF('2．団体調査シート'!D20="","",'2．団体調査シート'!D20)</f>
        <v/>
      </c>
      <c r="R2" s="136" t="str">
        <f>IF('2．団体調査シート'!D21="","",'2．団体調査シート'!D21)</f>
        <v/>
      </c>
      <c r="S2" s="136" t="str">
        <f>IF('2．団体調査シート'!D22="","",SUBSTITUTE(SUBSTITUTE(ASC('2．団体調査シート'!D22),"―","-"),"ｰ","-"))</f>
        <v/>
      </c>
      <c r="T2" s="136" t="str">
        <f>IF('2．団体調査シート'!D23="","",SUBSTITUTE(SUBSTITUTE(ASC('2．団体調査シート'!D23),"―","-"),"ｰ","-"))</f>
        <v/>
      </c>
      <c r="U2" s="136" t="str">
        <f>IF('2．団体調査シート'!D24&lt;&gt;"", SUBSTITUTE(SUBSTITUTE(ASC('2．団体調査シート'!D24),"―","-"),"ｰ","-"),IF(AND('2．団体調査シート'!D24="",OR(LEFT(S2,3)="090",LEFT(S2,3)="080",LEFT(S2,3)="070")),S2,""))</f>
        <v/>
      </c>
      <c r="V2" s="136" t="str">
        <f>IF('2．団体調査シート'!D25="","",SUBSTITUTE(SUBSTITUTE(ASC('2．団体調査シート'!D25),"―","-"),"ｰ","-"))</f>
        <v/>
      </c>
      <c r="W2" s="136" t="str">
        <f>IF('2．団体調査シート'!H29=0,"",'2．団体調査シート'!B29)</f>
        <v/>
      </c>
      <c r="X2" s="136" t="str">
        <f>IF(AND('2．団体調査シート'!H29=2,N2&lt;&gt;""),N2,IF(AND('2．団体調査シート'!H29=1,'2．団体調査シート'!D30&lt;&gt;""),'2．団体調査シート'!D30,""))</f>
        <v/>
      </c>
      <c r="Y2" s="136" t="str">
        <f>IF(AND('2．団体調査シート'!H29=2,O2&lt;&gt;""),O2,IF(AND('2．団体調査シート'!H29=1,'2．団体調査シート'!D31&lt;&gt;""),DBCS('2．団体調査シート'!D31),""))</f>
        <v/>
      </c>
      <c r="Z2" s="136" t="str">
        <f>IF(AND('2．団体調査シート'!H29=2,U2&lt;&gt;"",OR('2．団体調査シート'!D24&lt;&gt;"",'2．団体調査シート'!D32="")),U2,IF(AND('2．団体調査シート'!H29&lt;&gt;0,'2．団体調査シート'!D32&lt;&gt;""),SUBSTITUTE(SUBSTITUTE(ASC('2．団体調査シート'!D32),"―","-"),"ｰ","-"),""))</f>
        <v/>
      </c>
      <c r="AA2" s="136" t="str">
        <f>IF(OR('2．団体調査シート'!D40="",'2．団体調査シート'!D40=0),"",ASC('2．団体調査シート'!D40)*1)</f>
        <v/>
      </c>
      <c r="AB2" s="136" t="str">
        <f>IF(OR('2．団体調査シート'!D41="",'2．団体調査シート'!D41=0),"",ASC('2．団体調査シート'!D41)*1)</f>
        <v/>
      </c>
      <c r="AC2" s="136" t="str">
        <f>IF(OR('2．団体調査シート'!D42="",'2．団体調査シート'!D42=0),"",ASC('2．団体調査シート'!D42)*1)</f>
        <v/>
      </c>
      <c r="AD2" s="136" t="str">
        <f>IF(OR('2．団体調査シート'!D43="",'2．団体調査シート'!D43=0),"",ASC('2．団体調査シート'!D43)*1)</f>
        <v/>
      </c>
      <c r="AE2" s="136" t="str">
        <f>IF(OR('2．団体調査シート'!D44="",'2．団体調査シート'!D44=0),"",ASC('2．団体調査シート'!D44)*1)</f>
        <v/>
      </c>
      <c r="AF2" s="136" t="str">
        <f>IF(AND(AE2&gt;0,AE2&lt;&gt;"",'2．団体調査シート'!D45&lt;&gt;""),'2．団体調査シート'!D45,"")</f>
        <v/>
      </c>
      <c r="AG2" s="136" t="str">
        <f>IF(OR('2．団体調査シート'!D46="",'2．団体調査シート'!D46=0),"",ASC('2．団体調査シート'!D46)*1)</f>
        <v/>
      </c>
      <c r="AH2" s="136" t="str">
        <f>IF(OR('2．団体調査シート'!D47="",'2．団体調査シート'!D47=0),"",ASC('2．団体調査シート'!D47)*1)</f>
        <v/>
      </c>
      <c r="AI2" s="136" t="str">
        <f>IF(OR('2．団体調査シート'!D48="",'2．団体調査シート'!D48=0),"",ASC('2．団体調査シート'!D48)*1)</f>
        <v/>
      </c>
      <c r="AJ2" s="136" t="str">
        <f>IF('2．団体調査シート'!H51=0,"",'2．団体調査シート'!B51)</f>
        <v/>
      </c>
      <c r="AK2" s="136" t="str">
        <f>IF(AND('2．団体調査シート'!H51=2,N2&lt;&gt;""),N2,IF(AND('2．団体調査シート'!H51=1,'2．団体調査シート'!D52&lt;&gt;""),'2．団体調査シート'!D30,""))</f>
        <v/>
      </c>
      <c r="AL2" s="136" t="str">
        <f>IF(AND('2．団体調査シート'!H51=2,O2&lt;&gt;""),O2,IF(AND('2．団体調査シート'!H51=1,'2．団体調査シート'!D53&lt;&gt;""),DBCS('2．団体調査シート'!D53),""))</f>
        <v/>
      </c>
      <c r="AM2" s="136" t="str">
        <f>IF(AND('2．団体調査シート'!H51=2,S2&lt;&gt;""),S2,IF(AND('2．団体調査シート'!H51=1,'2．団体調査シート'!D54&lt;&gt;""),SUBSTITUTE(SUBSTITUTE(ASC('2．団体調査シート'!D54),"―","-"),"ｰ","-"),""))</f>
        <v/>
      </c>
      <c r="AN2" s="136" t="str">
        <f>IF(AND('2．団体調査シート'!H51=2,T2&lt;&gt;""),T2,IF(AND('2．団体調査シート'!H51=1,'2．団体調査シート'!D55&lt;&gt;""),SUBSTITUTE(SUBSTITUTE(ASC('2．団体調査シート'!D55),"―","-"),"ｰ","-"),""))</f>
        <v/>
      </c>
      <c r="AO2" s="136" t="str">
        <f>IF(AND('2．団体調査シート'!H51=2,U2&lt;&gt;""),U2,IF(AND('2．団体調査シート'!H51=1,'2．団体調査シート'!D56&lt;&gt;""),SUBSTITUTE(SUBSTITUTE(ASC('2．団体調査シート'!D56),"―","-"),"ｰ","-"),""))</f>
        <v/>
      </c>
      <c r="AP2" s="136" t="str">
        <f>IF(AND('2．団体調査シート'!H51=2,V2&lt;&gt;""),V2,IF(AND('2．団体調査シート'!H51=1,'2．団体調査シート'!D57&lt;&gt;""),SUBSTITUTE(SUBSTITUTE(ASC('2．団体調査シート'!D57),"―","-"),"ｰ","-"),""))</f>
        <v/>
      </c>
      <c r="AQ2" s="136" t="str">
        <f>IF('2．団体調査シート'!D58="","",'2．団体調査シート'!D58)</f>
        <v/>
      </c>
      <c r="AR2" s="136" t="str">
        <f>IF('2．団体調査シート'!D59="","",DBCS('2．団体調査シート'!D59))</f>
        <v/>
      </c>
      <c r="AS2" s="136" t="str">
        <f>IF('2．団体調査シート'!D61="","",'2．団体調査シート'!D61)</f>
        <v/>
      </c>
      <c r="AT2" s="136" t="str">
        <f>IF('2．団体調査シート'!F61="","",'2．団体調査シート'!F61)</f>
        <v/>
      </c>
      <c r="AU2" s="136" t="str">
        <f>IF('2．団体調査シート'!D62="","",'2．団体調査シート'!D62)</f>
        <v/>
      </c>
      <c r="AV2" s="136" t="str">
        <f>IF('2．団体調査シート'!F62="","",'2．団体調査シート'!F62)</f>
        <v/>
      </c>
      <c r="AW2" s="136" t="str">
        <f>IF('2．団体調査シート'!D63="","",'2．団体調査シート'!D63)</f>
        <v/>
      </c>
      <c r="AX2" s="136" t="str">
        <f>IF('2．団体調査シート'!F63="","",'2．団体調査シート'!F63)</f>
        <v/>
      </c>
      <c r="AY2" s="136" t="str">
        <f>IF('2．団体調査シート'!D64="","",'2．団体調査シート'!D64)</f>
        <v/>
      </c>
      <c r="AZ2" s="136" t="str">
        <f>IF('2．団体調査シート'!F64="","",'2．団体調査シート'!F64)</f>
        <v/>
      </c>
      <c r="BA2" s="136" t="str">
        <f>IF('2．団体調査シート'!D65="","",'2．団体調査シート'!D65)</f>
        <v/>
      </c>
      <c r="BB2" s="136" t="str">
        <f>IF('2．団体調査シート'!F65="","",'2．団体調査シート'!F65)</f>
        <v/>
      </c>
      <c r="BC2" s="136" t="str">
        <f>IF('2．団体調査シート'!D66="","",'2．団体調査シート'!D66)</f>
        <v/>
      </c>
      <c r="BD2" s="136" t="str">
        <f>IF('2．団体調査シート'!F66="","",'2．団体調査シート'!F66)</f>
        <v/>
      </c>
      <c r="BE2" s="136" t="str">
        <f>IF('2．団体調査シート'!D67="","",'2．団体調査シート'!D67)</f>
        <v/>
      </c>
      <c r="BF2" s="136" t="str">
        <f>IF('2．団体調査シート'!F67="","",'2．団体調査シート'!F67)</f>
        <v/>
      </c>
      <c r="BG2" s="136" t="str">
        <f>IF('2．団体調査シート'!D68="","",'2．団体調査シート'!D68)</f>
        <v/>
      </c>
      <c r="BH2" s="136" t="str">
        <f>IF('2．団体調査シート'!F68="","",'2．団体調査シート'!F68)</f>
        <v/>
      </c>
      <c r="BI2" s="136" t="str">
        <f>IF('2．団体調査シート'!D69="","",'2．団体調査シート'!D69)</f>
        <v/>
      </c>
      <c r="BJ2" s="136" t="str">
        <f>IF('2．団体調査シート'!F69="","",'2．団体調査シート'!F69)</f>
        <v/>
      </c>
      <c r="BK2" s="136" t="str">
        <f>IF('2．団体調査シート'!D70="","",'2．団体調査シート'!D70)</f>
        <v/>
      </c>
      <c r="BL2" s="136" t="str">
        <f>IF('2．団体調査シート'!F70="","",'2．団体調査シート'!F70)</f>
        <v/>
      </c>
      <c r="BM2" s="136" t="str">
        <f>IF('2．団体調査シート'!D71="","",'2．団体調査シート'!D71)</f>
        <v/>
      </c>
      <c r="BN2" s="136" t="str">
        <f>IF('2．団体調査シート'!F71="","",'2．団体調査シート'!F71)</f>
        <v/>
      </c>
      <c r="BO2" s="136" t="str">
        <f>IF('2．団体調査シート'!D72="","",'2．団体調査シート'!D72)</f>
        <v/>
      </c>
      <c r="BP2" s="136" t="str">
        <f>IF('2．団体調査シート'!F72="","",'2．団体調査シート'!F72)</f>
        <v/>
      </c>
      <c r="BQ2" s="136" t="str">
        <f>IF('2．団体調査シート'!C73="","",'2．団体調査シート'!C73)</f>
        <v/>
      </c>
      <c r="BR2" s="136">
        <f>'2．団体調査シート'!D76</f>
        <v>0</v>
      </c>
      <c r="BS2" s="136" t="str">
        <f>IF('2．団体調査シート'!H77=0,"",'2．団体調査シート'!C77)</f>
        <v/>
      </c>
      <c r="BT2" s="136" t="str">
        <f>IF('2．団体調査シート'!J204=0,'2．団体調査シート'!D204,"")</f>
        <v/>
      </c>
      <c r="BU2" s="136" t="str">
        <f>IF('2．団体調査シート'!J206=0,'2．団体調査シート'!D206,"")</f>
        <v/>
      </c>
      <c r="BV2" s="136" t="str">
        <f ca="1">IF(OFFSET('2．団体調査シート'!$D$85,$BV$4*(BV3-1),0,1,1)="","",OFFSET('2．団体調査シート'!$D$85,$BV$4*(BV3-1),0,1,1))</f>
        <v/>
      </c>
      <c r="BW2" s="136" t="str">
        <f ca="1">IF(OFFSET('2．団体調査シート'!$D$86,$BV$4*(BV3-1),0,1,1)="","",OFFSET('2．団体調査シート'!$D$86,$BV$4*(BV3-1),0,1,1))</f>
        <v/>
      </c>
      <c r="BX2" s="136" t="str">
        <f ca="1">IF(OFFSET('2．団体調査シート'!$D$87,$BV$4*(BV3-1),0,1,1)="","",OFFSET('2．団体調査シート'!$D$87,$BV$4*(BV3-1),0,1,1))</f>
        <v/>
      </c>
      <c r="BY2" s="136" t="str">
        <f ca="1">IF(OFFSET('2．団体調査シート'!$H$88,$BV$4*(BV3-1),0,1,1)=0,"",OFFSET('2．団体調査シート'!$F$88,$BV$4*(BV3-1),0,1,1))</f>
        <v/>
      </c>
      <c r="BZ2" s="138" t="str">
        <f ca="1">IF(AND(OR(OFFSET('2．団体調査シート'!$H$88,$BV$4*(BV3-1),0,1,1)=1,OFFSET('2．団体調査シート'!$H$88,$BV$4*(BV3-1),0,1,1)=2),OFFSET('2．団体調査シート'!$F$89,$BV$4*(BV3-1),0,1,1)&lt;&gt;""),SUBSTITUTE(SUBSTITUTE(SUBSTITUTE(SUBSTITUTE(SUBSTITUTE(ASC(SUBSTITUTE(DBCS(OFFSET('2．団体調査シート'!$F$89,$BV$4*(BV3-1),0,1,1)),"．","/")),"年","/"),"月","/"),"日","")&amp;"♪","/♪",""),"♪","")*1,"")</f>
        <v/>
      </c>
      <c r="CA2" s="136" t="str">
        <f ca="1">IF(AND(OFFSET('2．団体調査シート'!$H$88,$BV$4*(BV3-1),0,1,1)=1,OFFSET('2．団体調査シート'!$F$90,$BV$4*(BV3-1),0,1,1)&lt;&gt;""),OFFSET('2．団体調査シート'!$F$90,$BV$4*(BV3-1),0,1,1),"")</f>
        <v/>
      </c>
      <c r="CB2" s="136" t="str">
        <f ca="1">IF(AND(OFFSET('2．団体調査シート'!$H$88,$BV$4*(BV3-1),0,1,1)=1,OFFSET('2．団体調査シート'!$F$91,$BV$4*(BV3-1),0,1,1)&lt;&gt;""),OFFSET('2．団体調査シート'!$F$91,$BV$4*(BV3-1),0,1,1),"")</f>
        <v/>
      </c>
      <c r="CC2" s="136" t="str">
        <f ca="1">IF(AND(OFFSET('2．団体調査シート'!$H$88,$BV$4*(BV3-1),0,1,1)=1,OFFSET('2．団体調査シート'!$F$92,$BV$4*(BV3-1),0,1,1)&lt;&gt;""),SUBSTITUTE(SUBSTITUTE(ASC(OFFSET('2．団体調査シート'!$F$92,$BV$4*(BV3-1),0,1,1)),"―","-"),"ｰ","-"),"")</f>
        <v/>
      </c>
      <c r="CD2" s="136" t="str">
        <f ca="1">IF(AND(OFFSET('2．団体調査シート'!$H$88,$BV$4*(BV3-1),0,1,1)=1,OFFSET('2．団体調査シート'!$F$93,$BV$4*(BV3-1),0,1,1)&lt;&gt;""),OFFSET('2．団体調査シート'!$F$93,$BV$4*(BV3-1),0,1,1),"")</f>
        <v/>
      </c>
      <c r="CE2" s="136" t="str">
        <f ca="1">IF(AND(OFFSET('2．団体調査シート'!$H$88,$BV$4*(BV3-1),0,1,1)&lt;&gt;0,OFFSET('2．団体調査シート'!$H$94,$BV$4*(BV3-1),0,1,1)&lt;&gt;0),OFFSET('2．団体調査シート'!$F$94,$BV$4*(BV3-1),0,1,1),"")</f>
        <v/>
      </c>
      <c r="CF2" s="136" t="str">
        <f ca="1">IF(OFFSET('2．団体調査シート'!$D$85,$BV$4*(CF3-1),0,1,1)="","",OFFSET('2．団体調査シート'!$D$85,$BV$4*(CF3-1),0,1,1))</f>
        <v/>
      </c>
      <c r="CG2" s="136" t="str">
        <f ca="1">IF(OFFSET('2．団体調査シート'!$D$86,$BV$4*(CF3-1),0,1,1)="","",OFFSET('2．団体調査シート'!$D$86,$BV$4*(CF3-1),0,1,1))</f>
        <v/>
      </c>
      <c r="CH2" s="136" t="str">
        <f ca="1">IF(OFFSET('2．団体調査シート'!$D$87,$BV$4*(CF3-1),0,1,1)="","",OFFSET('2．団体調査シート'!$D$87,$BV$4*(CF3-1),0,1,1))</f>
        <v/>
      </c>
      <c r="CI2" s="136" t="str">
        <f ca="1">IF(OFFSET('2．団体調査シート'!$H$88,$BV$4*(CF3-1),0,1,1)=0,"",OFFSET('2．団体調査シート'!$F$88,$BV$4*(CF3-1),0,1,1))</f>
        <v/>
      </c>
      <c r="CJ2" s="138" t="str">
        <f ca="1">IF(AND(OR(OFFSET('2．団体調査シート'!$H$88,$BV$4*(CF3-1),0,1,1)=1,OFFSET('2．団体調査シート'!$H$88,$BV$4*(CF3-1),0,1,1)=2),OFFSET('2．団体調査シート'!$F$89,$BV$4*(CF3-1),0,1,1)&lt;&gt;""),SUBSTITUTE(SUBSTITUTE(SUBSTITUTE(SUBSTITUTE(SUBSTITUTE(ASC(SUBSTITUTE(DBCS(OFFSET('2．団体調査シート'!$F$89,$BV$4*(CF3-1),0,1,1)),"．","/")),"年","/"),"月","/"),"日","")&amp;"♪","/♪",""),"♪","")*1,"")</f>
        <v/>
      </c>
      <c r="CK2" s="136" t="str">
        <f ca="1">IF(AND(OFFSET('2．団体調査シート'!$H$88,$BV$4*(CF3-1),0,1,1)=1,OFFSET('2．団体調査シート'!$F$90,$BV$4*(CF3-1),0,1,1)&lt;&gt;""),OFFSET('2．団体調査シート'!$F$90,$BV$4*(CF3-1),0,1,1),"")</f>
        <v/>
      </c>
      <c r="CL2" s="136" t="str">
        <f ca="1">IF(AND(OFFSET('2．団体調査シート'!$H$88,$BV$4*(CF3-1),0,1,1)=1,OFFSET('2．団体調査シート'!$F$91,$BV$4*(CF3-1),0,1,1)&lt;&gt;""),OFFSET('2．団体調査シート'!$F$91,$BV$4*(CF3-1),0,1,1),"")</f>
        <v/>
      </c>
      <c r="CM2" s="136" t="str">
        <f ca="1">IF(AND(OFFSET('2．団体調査シート'!$H$88,$BV$4*(CF3-1),0,1,1)=1,OFFSET('2．団体調査シート'!$F$92,$BV$4*(CF3-1),0,1,1)&lt;&gt;""),SUBSTITUTE(SUBSTITUTE(ASC(OFFSET('2．団体調査シート'!$F$92,$BV$4*(CF3-1),0,1,1)),"―","-"),"ｰ","-"),"")</f>
        <v/>
      </c>
      <c r="CN2" s="136" t="str">
        <f ca="1">IF(AND(OFFSET('2．団体調査シート'!$H$88,$BV$4*(CF3-1),0,1,1)=1,OFFSET('2．団体調査シート'!$F$93,$BV$4*(CF3-1),0,1,1)&lt;&gt;""),OFFSET('2．団体調査シート'!$F$93,$BV$4*(CF3-1),0,1,1),"")</f>
        <v/>
      </c>
      <c r="CO2" s="136" t="str">
        <f ca="1">IF(AND(OFFSET('2．団体調査シート'!$H$88,$BV$4*(CF3-1),0,1,1)&lt;&gt;0,OFFSET('2．団体調査シート'!$H$94,$BV$4*(CF3-1),0,1,1)&lt;&gt;0),OFFSET('2．団体調査シート'!$F$94,$BV$4*(CF3-1),0,1,1),"")</f>
        <v/>
      </c>
      <c r="CP2" s="136" t="str">
        <f ca="1">IF(OFFSET('2．団体調査シート'!$D$85,$BV$4*(CP3-1),0,1,1)="","",OFFSET('2．団体調査シート'!$D$85,$BV$4*(CP3-1),0,1,1))</f>
        <v/>
      </c>
      <c r="CQ2" s="136" t="str">
        <f ca="1">IF(OFFSET('2．団体調査シート'!$D$86,$BV$4*(CP3-1),0,1,1)="","",OFFSET('2．団体調査シート'!$D$86,$BV$4*(CP3-1),0,1,1))</f>
        <v/>
      </c>
      <c r="CR2" s="136" t="str">
        <f ca="1">IF(OFFSET('2．団体調査シート'!$D$87,$BV$4*(CP3-1),0,1,1)="","",OFFSET('2．団体調査シート'!$D$87,$BV$4*(CP3-1),0,1,1))</f>
        <v/>
      </c>
      <c r="CS2" s="136" t="str">
        <f ca="1">IF(OFFSET('2．団体調査シート'!$H$88,$BV$4*(CP3-1),0,1,1)=0,"",OFFSET('2．団体調査シート'!$F$88,$BV$4*(CP3-1),0,1,1))</f>
        <v/>
      </c>
      <c r="CT2" s="138" t="str">
        <f ca="1">IF(AND(OR(OFFSET('2．団体調査シート'!$H$88,$BV$4*(CP3-1),0,1,1)=1,OFFSET('2．団体調査シート'!$H$88,$BV$4*(CP3-1),0,1,1)=2),OFFSET('2．団体調査シート'!$F$89,$BV$4*(CP3-1),0,1,1)&lt;&gt;""),SUBSTITUTE(SUBSTITUTE(SUBSTITUTE(SUBSTITUTE(SUBSTITUTE(ASC(SUBSTITUTE(DBCS(OFFSET('2．団体調査シート'!$F$89,$BV$4*(CP3-1),0,1,1)),"．","/")),"年","/"),"月","/"),"日","")&amp;"♪","/♪",""),"♪","")*1,"")</f>
        <v/>
      </c>
      <c r="CU2" s="136" t="str">
        <f ca="1">IF(AND(OFFSET('2．団体調査シート'!$H$88,$BV$4*(CP3-1),0,1,1)=1,OFFSET('2．団体調査シート'!$F$90,$BV$4*(CP3-1),0,1,1)&lt;&gt;""),OFFSET('2．団体調査シート'!$F$90,$BV$4*(CP3-1),0,1,1),"")</f>
        <v/>
      </c>
      <c r="CV2" s="136" t="str">
        <f ca="1">IF(AND(OFFSET('2．団体調査シート'!$H$88,$BV$4*(CP3-1),0,1,1)=1,OFFSET('2．団体調査シート'!$F$91,$BV$4*(CP3-1),0,1,1)&lt;&gt;""),OFFSET('2．団体調査シート'!$F$91,$BV$4*(CP3-1),0,1,1),"")</f>
        <v/>
      </c>
      <c r="CW2" s="136" t="str">
        <f ca="1">IF(AND(OFFSET('2．団体調査シート'!$H$88,$BV$4*(CP3-1),0,1,1)=1,OFFSET('2．団体調査シート'!$F$92,$BV$4*(CP3-1),0,1,1)&lt;&gt;""),SUBSTITUTE(SUBSTITUTE(ASC(OFFSET('2．団体調査シート'!$F$92,$BV$4*(CP3-1),0,1,1)),"―","-"),"ｰ","-"),"")</f>
        <v/>
      </c>
      <c r="CX2" s="136" t="str">
        <f ca="1">IF(AND(OFFSET('2．団体調査シート'!$H$88,$BV$4*(CP3-1),0,1,1)=1,OFFSET('2．団体調査シート'!$F$93,$BV$4*(CP3-1),0,1,1)&lt;&gt;""),OFFSET('2．団体調査シート'!$F$93,$BV$4*(CP3-1),0,1,1),"")</f>
        <v/>
      </c>
      <c r="CY2" s="136" t="str">
        <f ca="1">IF(AND(OFFSET('2．団体調査シート'!$H$88,$BV$4*(CP3-1),0,1,1)&lt;&gt;0,OFFSET('2．団体調査シート'!$H$94,$BV$4*(CP3-1),0,1,1)&lt;&gt;0),OFFSET('2．団体調査シート'!$F$94,$BV$4*(CP3-1),0,1,1),"")</f>
        <v/>
      </c>
      <c r="CZ2" s="136" t="str">
        <f ca="1">IF(OFFSET('2．団体調査シート'!$D$85,$BV$4*(CZ3-1),0,1,1)="","",OFFSET('2．団体調査シート'!$D$85,$BV$4*(CZ3-1),0,1,1))</f>
        <v/>
      </c>
      <c r="DA2" s="136" t="str">
        <f ca="1">IF(OFFSET('2．団体調査シート'!$D$86,$BV$4*(CZ3-1),0,1,1)="","",OFFSET('2．団体調査シート'!$D$86,$BV$4*(CZ3-1),0,1,1))</f>
        <v/>
      </c>
      <c r="DB2" s="136" t="str">
        <f ca="1">IF(OFFSET('2．団体調査シート'!$D$87,$BV$4*(CZ3-1),0,1,1)="","",OFFSET('2．団体調査シート'!$D$87,$BV$4*(CZ3-1),0,1,1))</f>
        <v/>
      </c>
      <c r="DC2" s="136" t="str">
        <f ca="1">IF(OFFSET('2．団体調査シート'!$H$88,$BV$4*(CZ3-1),0,1,1)=0,"",OFFSET('2．団体調査シート'!$F$88,$BV$4*(CZ3-1),0,1,1))</f>
        <v/>
      </c>
      <c r="DD2" s="138" t="str">
        <f ca="1">IF(AND(OR(OFFSET('2．団体調査シート'!$H$88,$BV$4*(CZ3-1),0,1,1)=1,OFFSET('2．団体調査シート'!$H$88,$BV$4*(CZ3-1),0,1,1)=2),OFFSET('2．団体調査シート'!$F$89,$BV$4*(CZ3-1),0,1,1)&lt;&gt;""),SUBSTITUTE(SUBSTITUTE(SUBSTITUTE(SUBSTITUTE(SUBSTITUTE(ASC(SUBSTITUTE(DBCS(OFFSET('2．団体調査シート'!$F$89,$BV$4*(CZ3-1),0,1,1)),"．","/")),"年","/"),"月","/"),"日","")&amp;"♪","/♪",""),"♪","")*1,"")</f>
        <v/>
      </c>
      <c r="DE2" s="136" t="str">
        <f ca="1">IF(AND(OFFSET('2．団体調査シート'!$H$88,$BV$4*(CZ3-1),0,1,1)=1,OFFSET('2．団体調査シート'!$F$90,$BV$4*(CZ3-1),0,1,1)&lt;&gt;""),OFFSET('2．団体調査シート'!$F$90,$BV$4*(CZ3-1),0,1,1),"")</f>
        <v/>
      </c>
      <c r="DF2" s="136" t="str">
        <f ca="1">IF(AND(OFFSET('2．団体調査シート'!$H$88,$BV$4*(CZ3-1),0,1,1)=1,OFFSET('2．団体調査シート'!$F$91,$BV$4*(CZ3-1),0,1,1)&lt;&gt;""),OFFSET('2．団体調査シート'!$F$91,$BV$4*(CZ3-1),0,1,1),"")</f>
        <v/>
      </c>
      <c r="DG2" s="136" t="str">
        <f ca="1">IF(AND(OFFSET('2．団体調査シート'!$H$88,$BV$4*(CZ3-1),0,1,1)=1,OFFSET('2．団体調査シート'!$F$92,$BV$4*(CZ3-1),0,1,1)&lt;&gt;""),SUBSTITUTE(SUBSTITUTE(ASC(OFFSET('2．団体調査シート'!$F$92,$BV$4*(CZ3-1),0,1,1)),"―","-"),"ｰ","-"),"")</f>
        <v/>
      </c>
      <c r="DH2" s="136" t="str">
        <f ca="1">IF(AND(OFFSET('2．団体調査シート'!$H$88,$BV$4*(CZ3-1),0,1,1)=1,OFFSET('2．団体調査シート'!$F$93,$BV$4*(CZ3-1),0,1,1)&lt;&gt;""),OFFSET('2．団体調査シート'!$F$93,$BV$4*(CZ3-1),0,1,1),"")</f>
        <v/>
      </c>
      <c r="DI2" s="136" t="str">
        <f ca="1">IF(AND(OFFSET('2．団体調査シート'!$H$88,$BV$4*(CZ3-1),0,1,1)&lt;&gt;0,OFFSET('2．団体調査シート'!$H$94,$BV$4*(CZ3-1),0,1,1)&lt;&gt;0),OFFSET('2．団体調査シート'!$F$94,$BV$4*(CZ3-1),0,1,1),"")</f>
        <v/>
      </c>
      <c r="DJ2" s="136" t="str">
        <f ca="1">IF(OFFSET('2．団体調査シート'!$D$85,$BV$4*(DJ3-1),0,1,1)="","",OFFSET('2．団体調査シート'!$D$85,$BV$4*(DJ3-1),0,1,1))</f>
        <v/>
      </c>
      <c r="DK2" s="136" t="str">
        <f ca="1">IF(OFFSET('2．団体調査シート'!$D$86,$BV$4*(DJ3-1),0,1,1)="","",OFFSET('2．団体調査シート'!$D$86,$BV$4*(DJ3-1),0,1,1))</f>
        <v/>
      </c>
      <c r="DL2" s="136" t="str">
        <f ca="1">IF(OFFSET('2．団体調査シート'!$D$87,$BV$4*(DJ3-1),0,1,1)="","",OFFSET('2．団体調査シート'!$D$87,$BV$4*(DJ3-1),0,1,1))</f>
        <v/>
      </c>
      <c r="DM2" s="136" t="str">
        <f ca="1">IF(OFFSET('2．団体調査シート'!$H$88,$BV$4*(DJ3-1),0,1,1)=0,"",OFFSET('2．団体調査シート'!$F$88,$BV$4*(DJ3-1),0,1,1))</f>
        <v/>
      </c>
      <c r="DN2" s="138" t="str">
        <f ca="1">IF(AND(OR(OFFSET('2．団体調査シート'!$H$88,$BV$4*(DJ3-1),0,1,1)=1,OFFSET('2．団体調査シート'!$H$88,$BV$4*(DJ3-1),0,1,1)=2),OFFSET('2．団体調査シート'!$F$89,$BV$4*(DJ3-1),0,1,1)&lt;&gt;""),SUBSTITUTE(SUBSTITUTE(SUBSTITUTE(SUBSTITUTE(SUBSTITUTE(ASC(SUBSTITUTE(DBCS(OFFSET('2．団体調査シート'!$F$89,$BV$4*(DJ3-1),0,1,1)),"．","/")),"年","/"),"月","/"),"日","")&amp;"♪","/♪",""),"♪","")*1,"")</f>
        <v/>
      </c>
      <c r="DO2" s="136" t="str">
        <f ca="1">IF(AND(OFFSET('2．団体調査シート'!$H$88,$BV$4*(DJ3-1),0,1,1)=1,OFFSET('2．団体調査シート'!$F$90,$BV$4*(DJ3-1),0,1,1)&lt;&gt;""),OFFSET('2．団体調査シート'!$F$90,$BV$4*(DJ3-1),0,1,1),"")</f>
        <v/>
      </c>
      <c r="DP2" s="136" t="str">
        <f ca="1">IF(AND(OFFSET('2．団体調査シート'!$H$88,$BV$4*(DJ3-1),0,1,1)=1,OFFSET('2．団体調査シート'!$F$91,$BV$4*(DJ3-1),0,1,1)&lt;&gt;""),OFFSET('2．団体調査シート'!$F$91,$BV$4*(DJ3-1),0,1,1),"")</f>
        <v/>
      </c>
      <c r="DQ2" s="136" t="str">
        <f ca="1">IF(AND(OFFSET('2．団体調査シート'!$H$88,$BV$4*(DJ3-1),0,1,1)=1,OFFSET('2．団体調査シート'!$F$92,$BV$4*(DJ3-1),0,1,1)&lt;&gt;""),SUBSTITUTE(SUBSTITUTE(ASC(OFFSET('2．団体調査シート'!$F$92,$BV$4*(DJ3-1),0,1,1)),"―","-"),"ｰ","-"),"")</f>
        <v/>
      </c>
      <c r="DR2" s="136" t="str">
        <f ca="1">IF(AND(OFFSET('2．団体調査シート'!$H$88,$BV$4*(DJ3-1),0,1,1)=1,OFFSET('2．団体調査シート'!$F$93,$BV$4*(DJ3-1),0,1,1)&lt;&gt;""),OFFSET('2．団体調査シート'!$F$93,$BV$4*(DJ3-1),0,1,1),"")</f>
        <v/>
      </c>
      <c r="DS2" s="136" t="str">
        <f ca="1">IF(AND(OFFSET('2．団体調査シート'!$H$88,$BV$4*(DJ3-1),0,1,1)&lt;&gt;0,OFFSET('2．団体調査シート'!$H$94,$BV$4*(DJ3-1),0,1,1)&lt;&gt;0),OFFSET('2．団体調査シート'!$F$94,$BV$4*(DJ3-1),0,1,1),"")</f>
        <v/>
      </c>
      <c r="DT2" s="136" t="str">
        <f ca="1">IF(OFFSET('2．団体調査シート'!$D$85,$BV$4*(DT3-1),0,1,1)="","",OFFSET('2．団体調査シート'!$D$85,$BV$4*(DT3-1),0,1,1))</f>
        <v/>
      </c>
      <c r="DU2" s="136" t="str">
        <f ca="1">IF(OFFSET('2．団体調査シート'!$D$86,$BV$4*(DT3-1),0,1,1)="","",OFFSET('2．団体調査シート'!$D$86,$BV$4*(DT3-1),0,1,1))</f>
        <v/>
      </c>
      <c r="DV2" s="136" t="str">
        <f ca="1">IF(OFFSET('2．団体調査シート'!$D$87,$BV$4*(DT3-1),0,1,1)="","",OFFSET('2．団体調査シート'!$D$87,$BV$4*(DT3-1),0,1,1))</f>
        <v/>
      </c>
      <c r="DW2" s="136" t="str">
        <f ca="1">IF(OFFSET('2．団体調査シート'!$H$88,$BV$4*(DT3-1),0,1,1)=0,"",OFFSET('2．団体調査シート'!$F$88,$BV$4*(DT3-1),0,1,1))</f>
        <v/>
      </c>
      <c r="DX2" s="138" t="str">
        <f ca="1">IF(AND(OR(OFFSET('2．団体調査シート'!$H$88,$BV$4*(DT3-1),0,1,1)=1,OFFSET('2．団体調査シート'!$H$88,$BV$4*(DT3-1),0,1,1)=2),OFFSET('2．団体調査シート'!$F$89,$BV$4*(DT3-1),0,1,1)&lt;&gt;""),SUBSTITUTE(SUBSTITUTE(SUBSTITUTE(SUBSTITUTE(SUBSTITUTE(ASC(SUBSTITUTE(DBCS(OFFSET('2．団体調査シート'!$F$89,$BV$4*(DT3-1),0,1,1)),"．","/")),"年","/"),"月","/"),"日","")&amp;"♪","/♪",""),"♪","")*1,"")</f>
        <v/>
      </c>
      <c r="DY2" s="136" t="str">
        <f ca="1">IF(AND(OFFSET('2．団体調査シート'!$H$88,$BV$4*(DT3-1),0,1,1)=1,OFFSET('2．団体調査シート'!$F$90,$BV$4*(DT3-1),0,1,1)&lt;&gt;""),OFFSET('2．団体調査シート'!$F$90,$BV$4*(DT3-1),0,1,1),"")</f>
        <v/>
      </c>
      <c r="DZ2" s="136" t="str">
        <f ca="1">IF(AND(OFFSET('2．団体調査シート'!$H$88,$BV$4*(DT3-1),0,1,1)=1,OFFSET('2．団体調査シート'!$F$91,$BV$4*(DT3-1),0,1,1)&lt;&gt;""),OFFSET('2．団体調査シート'!$F$91,$BV$4*(DT3-1),0,1,1),"")</f>
        <v/>
      </c>
      <c r="EA2" s="136" t="str">
        <f ca="1">IF(AND(OFFSET('2．団体調査シート'!$H$88,$BV$4*(DT3-1),0,1,1)=1,OFFSET('2．団体調査シート'!$F$92,$BV$4*(DT3-1),0,1,1)&lt;&gt;""),SUBSTITUTE(SUBSTITUTE(ASC(OFFSET('2．団体調査シート'!$F$92,$BV$4*(DT3-1),0,1,1)),"―","-"),"ｰ","-"),"")</f>
        <v/>
      </c>
      <c r="EB2" s="136" t="str">
        <f ca="1">IF(AND(OFFSET('2．団体調査シート'!$H$88,$BV$4*(DT3-1),0,1,1)=1,OFFSET('2．団体調査シート'!$F$93,$BV$4*(DT3-1),0,1,1)&lt;&gt;""),OFFSET('2．団体調査シート'!$F$93,$BV$4*(DT3-1),0,1,1),"")</f>
        <v/>
      </c>
      <c r="EC2" s="136" t="str">
        <f ca="1">IF(AND(OFFSET('2．団体調査シート'!$H$88,$BV$4*(DT3-1),0,1,1)&lt;&gt;0,OFFSET('2．団体調査シート'!$H$94,$BV$4*(DT3-1),0,1,1)&lt;&gt;0),OFFSET('2．団体調査シート'!$F$94,$BV$4*(DT3-1),0,1,1),"")</f>
        <v/>
      </c>
      <c r="ED2" s="136" t="str">
        <f ca="1">IF(OFFSET('2．団体調査シート'!$D$85,$BV$4*(ED3-1),0,1,1)="","",OFFSET('2．団体調査シート'!$D$85,$BV$4*(ED3-1),0,1,1))</f>
        <v/>
      </c>
      <c r="EE2" s="136" t="str">
        <f ca="1">IF(OFFSET('2．団体調査シート'!$D$86,$BV$4*(ED3-1),0,1,1)="","",OFFSET('2．団体調査シート'!$D$86,$BV$4*(ED3-1),0,1,1))</f>
        <v/>
      </c>
      <c r="EF2" s="136" t="str">
        <f ca="1">IF(OFFSET('2．団体調査シート'!$D$87,$BV$4*(ED3-1),0,1,1)="","",OFFSET('2．団体調査シート'!$D$87,$BV$4*(ED3-1),0,1,1))</f>
        <v/>
      </c>
      <c r="EG2" s="136" t="str">
        <f ca="1">IF(OFFSET('2．団体調査シート'!$H$88,$BV$4*(ED3-1),0,1,1)=0,"",OFFSET('2．団体調査シート'!$F$88,$BV$4*(ED3-1),0,1,1))</f>
        <v/>
      </c>
      <c r="EH2" s="138" t="str">
        <f ca="1">IF(AND(OR(OFFSET('2．団体調査シート'!$H$88,$BV$4*(ED3-1),0,1,1)=1,OFFSET('2．団体調査シート'!$H$88,$BV$4*(ED3-1),0,1,1)=2),OFFSET('2．団体調査シート'!$F$89,$BV$4*(ED3-1),0,1,1)&lt;&gt;""),SUBSTITUTE(SUBSTITUTE(SUBSTITUTE(SUBSTITUTE(SUBSTITUTE(ASC(SUBSTITUTE(DBCS(OFFSET('2．団体調査シート'!$F$89,$BV$4*(ED3-1),0,1,1)),"．","/")),"年","/"),"月","/"),"日","")&amp;"♪","/♪",""),"♪","")*1,"")</f>
        <v/>
      </c>
      <c r="EI2" s="136" t="str">
        <f ca="1">IF(AND(OFFSET('2．団体調査シート'!$H$88,$BV$4*(ED3-1),0,1,1)=1,OFFSET('2．団体調査シート'!$F$90,$BV$4*(ED3-1),0,1,1)&lt;&gt;""),OFFSET('2．団体調査シート'!$F$90,$BV$4*(ED3-1),0,1,1),"")</f>
        <v/>
      </c>
      <c r="EJ2" s="136" t="str">
        <f ca="1">IF(AND(OFFSET('2．団体調査シート'!$H$88,$BV$4*(ED3-1),0,1,1)=1,OFFSET('2．団体調査シート'!$F$91,$BV$4*(ED3-1),0,1,1)&lt;&gt;""),OFFSET('2．団体調査シート'!$F$91,$BV$4*(ED3-1),0,1,1),"")</f>
        <v/>
      </c>
      <c r="EK2" s="136" t="str">
        <f ca="1">IF(AND(OFFSET('2．団体調査シート'!$H$88,$BV$4*(ED3-1),0,1,1)=1,OFFSET('2．団体調査シート'!$F$92,$BV$4*(ED3-1),0,1,1)&lt;&gt;""),SUBSTITUTE(SUBSTITUTE(ASC(OFFSET('2．団体調査シート'!$F$92,$BV$4*(ED3-1),0,1,1)),"―","-"),"ｰ","-"),"")</f>
        <v/>
      </c>
      <c r="EL2" s="136" t="str">
        <f ca="1">IF(AND(OFFSET('2．団体調査シート'!$H$88,$BV$4*(ED3-1),0,1,1)=1,OFFSET('2．団体調査シート'!$F$93,$BV$4*(ED3-1),0,1,1)&lt;&gt;""),OFFSET('2．団体調査シート'!$F$93,$BV$4*(ED3-1),0,1,1),"")</f>
        <v/>
      </c>
      <c r="EM2" s="136" t="str">
        <f ca="1">IF(AND(OFFSET('2．団体調査シート'!$H$88,$BV$4*(ED3-1),0,1,1)&lt;&gt;0,OFFSET('2．団体調査シート'!$H$94,$BV$4*(ED3-1),0,1,1)&lt;&gt;0),OFFSET('2．団体調査シート'!$F$94,$BV$4*(ED3-1),0,1,1),"")</f>
        <v/>
      </c>
      <c r="EN2" s="136" t="str">
        <f ca="1">IF(OFFSET('2．団体調査シート'!$D$85,$BV$4*(EN3-1),0,1,1)="","",OFFSET('2．団体調査シート'!$D$85,$BV$4*(EN3-1),0,1,1))</f>
        <v/>
      </c>
      <c r="EO2" s="136" t="str">
        <f ca="1">IF(OFFSET('2．団体調査シート'!$D$86,$BV$4*(EN3-1),0,1,1)="","",OFFSET('2．団体調査シート'!$D$86,$BV$4*(EN3-1),0,1,1))</f>
        <v/>
      </c>
      <c r="EP2" s="136" t="str">
        <f ca="1">IF(OFFSET('2．団体調査シート'!$D$87,$BV$4*(EN3-1),0,1,1)="","",OFFSET('2．団体調査シート'!$D$87,$BV$4*(EN3-1),0,1,1))</f>
        <v/>
      </c>
      <c r="EQ2" s="136" t="str">
        <f ca="1">IF(OFFSET('2．団体調査シート'!$H$88,$BV$4*(EN3-1),0,1,1)=0,"",OFFSET('2．団体調査シート'!$F$88,$BV$4*(EN3-1),0,1,1))</f>
        <v/>
      </c>
      <c r="ER2" s="138" t="str">
        <f ca="1">IF(AND(OR(OFFSET('2．団体調査シート'!$H$88,$BV$4*(EN3-1),0,1,1)=1,OFFSET('2．団体調査シート'!$H$88,$BV$4*(EN3-1),0,1,1)=2),OFFSET('2．団体調査シート'!$F$89,$BV$4*(EN3-1),0,1,1)&lt;&gt;""),SUBSTITUTE(SUBSTITUTE(SUBSTITUTE(SUBSTITUTE(SUBSTITUTE(ASC(SUBSTITUTE(DBCS(OFFSET('2．団体調査シート'!$F$89,$BV$4*(EN3-1),0,1,1)),"．","/")),"年","/"),"月","/"),"日","")&amp;"♪","/♪",""),"♪","")*1,"")</f>
        <v/>
      </c>
      <c r="ES2" s="136" t="str">
        <f ca="1">IF(AND(OFFSET('2．団体調査シート'!$H$88,$BV$4*(EN3-1),0,1,1)=1,OFFSET('2．団体調査シート'!$F$90,$BV$4*(EN3-1),0,1,1)&lt;&gt;""),OFFSET('2．団体調査シート'!$F$90,$BV$4*(EN3-1),0,1,1),"")</f>
        <v/>
      </c>
      <c r="ET2" s="136" t="str">
        <f ca="1">IF(AND(OFFSET('2．団体調査シート'!$H$88,$BV$4*(EN3-1),0,1,1)=1,OFFSET('2．団体調査シート'!$F$91,$BV$4*(EN3-1),0,1,1)&lt;&gt;""),OFFSET('2．団体調査シート'!$F$91,$BV$4*(EN3-1),0,1,1),"")</f>
        <v/>
      </c>
      <c r="EU2" s="136" t="str">
        <f ca="1">IF(AND(OFFSET('2．団体調査シート'!$H$88,$BV$4*(EN3-1),0,1,1)=1,OFFSET('2．団体調査シート'!$F$92,$BV$4*(EN3-1),0,1,1)&lt;&gt;""),SUBSTITUTE(SUBSTITUTE(ASC(OFFSET('2．団体調査シート'!$F$92,$BV$4*(EN3-1),0,1,1)),"―","-"),"ｰ","-"),"")</f>
        <v/>
      </c>
      <c r="EV2" s="136" t="str">
        <f ca="1">IF(AND(OFFSET('2．団体調査シート'!$H$88,$BV$4*(EN3-1),0,1,1)=1,OFFSET('2．団体調査シート'!$F$93,$BV$4*(EN3-1),0,1,1)&lt;&gt;""),OFFSET('2．団体調査シート'!$F$93,$BV$4*(EN3-1),0,1,1),"")</f>
        <v/>
      </c>
      <c r="EW2" s="136" t="str">
        <f ca="1">IF(AND(OFFSET('2．団体調査シート'!$H$88,$BV$4*(EN3-1),0,1,1)&lt;&gt;0,OFFSET('2．団体調査シート'!$H$94,$BV$4*(EN3-1),0,1,1)&lt;&gt;0),OFFSET('2．団体調査シート'!$F$94,$BV$4*(EN3-1),0,1,1),"")</f>
        <v/>
      </c>
      <c r="EX2" s="136" t="str">
        <f ca="1">IF(OFFSET('2．団体調査シート'!$D$85,$BV$4*(EX3-1),0,1,1)="","",OFFSET('2．団体調査シート'!$D$85,$BV$4*(EX3-1),0,1,1))</f>
        <v/>
      </c>
      <c r="EY2" s="136" t="str">
        <f ca="1">IF(OFFSET('2．団体調査シート'!$D$86,$BV$4*(EX3-1),0,1,1)="","",OFFSET('2．団体調査シート'!$D$86,$BV$4*(EX3-1),0,1,1))</f>
        <v/>
      </c>
      <c r="EZ2" s="136" t="str">
        <f ca="1">IF(OFFSET('2．団体調査シート'!$D$87,$BV$4*(EX3-1),0,1,1)="","",OFFSET('2．団体調査シート'!$D$87,$BV$4*(EX3-1),0,1,1))</f>
        <v/>
      </c>
      <c r="FA2" s="136" t="str">
        <f ca="1">IF(OFFSET('2．団体調査シート'!$H$88,$BV$4*(EX3-1),0,1,1)=0,"",OFFSET('2．団体調査シート'!$F$88,$BV$4*(EX3-1),0,1,1))</f>
        <v/>
      </c>
      <c r="FB2" s="138" t="str">
        <f ca="1">IF(AND(OR(OFFSET('2．団体調査シート'!$H$88,$BV$4*(EX3-1),0,1,1)=1,OFFSET('2．団体調査シート'!$H$88,$BV$4*(EX3-1),0,1,1)=2),OFFSET('2．団体調査シート'!$F$89,$BV$4*(EX3-1),0,1,1)&lt;&gt;""),SUBSTITUTE(SUBSTITUTE(SUBSTITUTE(SUBSTITUTE(SUBSTITUTE(ASC(SUBSTITUTE(DBCS(OFFSET('2．団体調査シート'!$F$89,$BV$4*(EX3-1),0,1,1)),"．","/")),"年","/"),"月","/"),"日","")&amp;"♪","/♪",""),"♪","")*1,"")</f>
        <v/>
      </c>
      <c r="FC2" s="136" t="str">
        <f ca="1">IF(AND(OFFSET('2．団体調査シート'!$H$88,$BV$4*(EX3-1),0,1,1)=1,OFFSET('2．団体調査シート'!$F$90,$BV$4*(EX3-1),0,1,1)&lt;&gt;""),OFFSET('2．団体調査シート'!$F$90,$BV$4*(EX3-1),0,1,1),"")</f>
        <v/>
      </c>
      <c r="FD2" s="136" t="str">
        <f ca="1">IF(AND(OFFSET('2．団体調査シート'!$H$88,$BV$4*(EX3-1),0,1,1)=1,OFFSET('2．団体調査シート'!$F$91,$BV$4*(EX3-1),0,1,1)&lt;&gt;""),OFFSET('2．団体調査シート'!$F$91,$BV$4*(EX3-1),0,1,1),"")</f>
        <v/>
      </c>
      <c r="FE2" s="136" t="str">
        <f ca="1">IF(AND(OFFSET('2．団体調査シート'!$H$88,$BV$4*(EX3-1),0,1,1)=1,OFFSET('2．団体調査シート'!$F$92,$BV$4*(EX3-1),0,1,1)&lt;&gt;""),SUBSTITUTE(SUBSTITUTE(ASC(OFFSET('2．団体調査シート'!$F$92,$BV$4*(EX3-1),0,1,1)),"―","-"),"ｰ","-"),"")</f>
        <v/>
      </c>
      <c r="FF2" s="136" t="str">
        <f ca="1">IF(AND(OFFSET('2．団体調査シート'!$H$88,$BV$4*(EX3-1),0,1,1)=1,OFFSET('2．団体調査シート'!$F$93,$BV$4*(EX3-1),0,1,1)&lt;&gt;""),OFFSET('2．団体調査シート'!$F$93,$BV$4*(EX3-1),0,1,1),"")</f>
        <v/>
      </c>
      <c r="FG2" s="136" t="str">
        <f ca="1">IF(AND(OFFSET('2．団体調査シート'!$H$88,$BV$4*(EX3-1),0,1,1)&lt;&gt;0,OFFSET('2．団体調査シート'!$H$94,$BV$4*(EX3-1),0,1,1)&lt;&gt;0),OFFSET('2．団体調査シート'!$F$94,$BV$4*(EX3-1),0,1,1),"")</f>
        <v/>
      </c>
      <c r="FH2" s="136" t="str">
        <f ca="1">IF(OFFSET('2．団体調査シート'!$D$85,$BV$4*(FH3-1),0,1,1)="","",OFFSET('2．団体調査シート'!$D$85,$BV$4*(FH3-1),0,1,1))</f>
        <v/>
      </c>
      <c r="FI2" s="136" t="str">
        <f ca="1">IF(OFFSET('2．団体調査シート'!$D$86,$BV$4*(FH3-1),0,1,1)="","",OFFSET('2．団体調査シート'!$D$86,$BV$4*(FH3-1),0,1,1))</f>
        <v/>
      </c>
      <c r="FJ2" s="136" t="str">
        <f ca="1">IF(OFFSET('2．団体調査シート'!$D$87,$BV$4*(FH3-1),0,1,1)="","",OFFSET('2．団体調査シート'!$D$87,$BV$4*(FH3-1),0,1,1))</f>
        <v/>
      </c>
      <c r="FK2" s="136" t="str">
        <f ca="1">IF(OFFSET('2．団体調査シート'!$H$88,$BV$4*(FH3-1),0,1,1)=0,"",OFFSET('2．団体調査シート'!$F$88,$BV$4*(FH3-1),0,1,1))</f>
        <v/>
      </c>
      <c r="FL2" s="138" t="str">
        <f ca="1">IF(AND(OR(OFFSET('2．団体調査シート'!$H$88,$BV$4*(FH3-1),0,1,1)=1,OFFSET('2．団体調査シート'!$H$88,$BV$4*(FH3-1),0,1,1)=2),OFFSET('2．団体調査シート'!$F$89,$BV$4*(FH3-1),0,1,1)&lt;&gt;""),SUBSTITUTE(SUBSTITUTE(SUBSTITUTE(SUBSTITUTE(SUBSTITUTE(ASC(SUBSTITUTE(DBCS(OFFSET('2．団体調査シート'!$F$89,$BV$4*(FH3-1),0,1,1)),"．","/")),"年","/"),"月","/"),"日","")&amp;"♪","/♪",""),"♪","")*1,"")</f>
        <v/>
      </c>
      <c r="FM2" s="136" t="str">
        <f ca="1">IF(AND(OFFSET('2．団体調査シート'!$H$88,$BV$4*(FH3-1),0,1,1)=1,OFFSET('2．団体調査シート'!$F$90,$BV$4*(FH3-1),0,1,1)&lt;&gt;""),OFFSET('2．団体調査シート'!$F$90,$BV$4*(FH3-1),0,1,1),"")</f>
        <v/>
      </c>
      <c r="FN2" s="136" t="str">
        <f ca="1">IF(AND(OFFSET('2．団体調査シート'!$H$88,$BV$4*(FH3-1),0,1,1)=1,OFFSET('2．団体調査シート'!$F$91,$BV$4*(FH3-1),0,1,1)&lt;&gt;""),OFFSET('2．団体調査シート'!$F$91,$BV$4*(FH3-1),0,1,1),"")</f>
        <v/>
      </c>
      <c r="FO2" s="136" t="str">
        <f ca="1">IF(AND(OFFSET('2．団体調査シート'!$H$88,$BV$4*(FH3-1),0,1,1)=1,OFFSET('2．団体調査シート'!$F$92,$BV$4*(FH3-1),0,1,1)&lt;&gt;""),SUBSTITUTE(SUBSTITUTE(ASC(OFFSET('2．団体調査シート'!$F$92,$BV$4*(FH3-1),0,1,1)),"―","-"),"ｰ","-"),"")</f>
        <v/>
      </c>
      <c r="FP2" s="136" t="str">
        <f ca="1">IF(AND(OFFSET('2．団体調査シート'!$H$88,$BV$4*(FH3-1),0,1,1)=1,OFFSET('2．団体調査シート'!$F$93,$BV$4*(FH3-1),0,1,1)&lt;&gt;""),OFFSET('2．団体調査シート'!$F$93,$BV$4*(FH3-1),0,1,1),"")</f>
        <v/>
      </c>
      <c r="FQ2" s="136" t="str">
        <f ca="1">IF(AND(OFFSET('2．団体調査シート'!$H$88,$BV$4*(FH3-1),0,1,1)&lt;&gt;0,OFFSET('2．団体調査シート'!$H$94,$BV$4*(FH3-1),0,1,1)&lt;&gt;0),OFFSET('2．団体調査シート'!$F$94,$BV$4*(FH3-1),0,1,1),"")</f>
        <v/>
      </c>
      <c r="FR2" s="136" t="str">
        <f>IF('2．団体調査シート'!H187=0,"",'2．団体調査シート'!C187)</f>
        <v/>
      </c>
      <c r="FS2" s="136" t="str">
        <f>IF(OR('2．団体調査シート'!$H$187&lt;&gt;1,'2．団体調査シート'!C189=""),"",'2．団体調査シート'!C189)</f>
        <v/>
      </c>
      <c r="FT2" s="136" t="str">
        <f>IF(OR('2．団体調査シート'!$H$187&lt;&gt;1,'2．団体調査シート'!E189=""),"",'2．団体調査シート'!E189)</f>
        <v/>
      </c>
      <c r="FU2" s="136" t="str">
        <f>IF(OR('2．団体調査シート'!$H$187&lt;&gt;1,'2．団体調査シート'!C190=""),"",'2．団体調査シート'!C190)</f>
        <v/>
      </c>
      <c r="FV2" s="136" t="str">
        <f>IF(OR('2．団体調査シート'!$H$187&lt;&gt;1,'2．団体調査シート'!E190=""),"",'2．団体調査シート'!E190)</f>
        <v/>
      </c>
      <c r="FW2" s="136" t="str">
        <f>IF(OR('2．団体調査シート'!$H$187&lt;&gt;1,'2．団体調査シート'!C191=""),"",'2．団体調査シート'!C191)</f>
        <v/>
      </c>
      <c r="FX2" s="136" t="str">
        <f>IF(OR('2．団体調査シート'!$H$187&lt;&gt;1,'2．団体調査シート'!E191=""),"",'2．団体調査シート'!E191)</f>
        <v/>
      </c>
      <c r="FY2" s="136" t="str">
        <f>IF(OR('2．団体調査シート'!$H$187&lt;&gt;1,'2．団体調査シート'!C192=""),"",'2．団体調査シート'!C192)</f>
        <v/>
      </c>
      <c r="FZ2" s="136" t="str">
        <f>IF(OR('2．団体調査シート'!$H$187&lt;&gt;1,'2．団体調査シート'!E192=""),"",'2．団体調査シート'!E192)</f>
        <v/>
      </c>
      <c r="GA2" s="136" t="str">
        <f>IF(OR('2．団体調査シート'!$H$187&lt;&gt;1,'2．団体調査シート'!C193=""),"",'2．団体調査シート'!C193)</f>
        <v/>
      </c>
      <c r="GB2" s="136" t="str">
        <f>IF(OR('2．団体調査シート'!$H$187&lt;&gt;1,'2．団体調査シート'!E193=""),"",'2．団体調査シート'!E193)</f>
        <v/>
      </c>
      <c r="GC2" s="136" t="str">
        <f>IF(OR('2．団体調査シート'!$H$187&lt;&gt;1,'2．団体調査シート'!C194=""),"",'2．団体調査シート'!C194)</f>
        <v/>
      </c>
      <c r="GD2" s="136" t="str">
        <f>IF(OR('2．団体調査シート'!$H$187&lt;&gt;1,'2．団体調査シート'!E194=""),"",'2．団体調査シート'!E194)</f>
        <v/>
      </c>
      <c r="GE2" s="136" t="str">
        <f>IF(OR('2．団体調査シート'!$H$187&lt;&gt;1,'2．団体調査シート'!C195=""),"",'2．団体調査シート'!C195)</f>
        <v/>
      </c>
      <c r="GF2" s="136" t="str">
        <f>IF(OR('2．団体調査シート'!$H$187&lt;&gt;1,'2．団体調査シート'!E195=""),"",'2．団体調査シート'!E195)</f>
        <v/>
      </c>
      <c r="GG2" s="136" t="str">
        <f>IF(OR('2．団体調査シート'!$H$187&lt;&gt;1,'2．団体調査シート'!C196=""),"",'2．団体調査シート'!C196)</f>
        <v/>
      </c>
      <c r="GH2" s="136" t="str">
        <f>IF(OR('2．団体調査シート'!$H$187&lt;&gt;1,'2．団体調査シート'!E196=""),"",'2．団体調査シート'!E196)</f>
        <v/>
      </c>
      <c r="GI2" s="136" t="str">
        <f>IF(OR('2．団体調査シート'!$H$187&lt;&gt;1,'2．団体調査シート'!C197=""),"",'2．団体調査シート'!C197)</f>
        <v/>
      </c>
      <c r="GJ2" s="136" t="str">
        <f>IF(OR('2．団体調査シート'!$H$187&lt;&gt;1,'2．団体調査シート'!E197=""),"",'2．団体調査シート'!E197)</f>
        <v/>
      </c>
      <c r="GK2" s="136" t="str">
        <f>IF(OR('2．団体調査シート'!$H$187&lt;&gt;1,'2．団体調査シート'!C198=""),"",'2．団体調査シート'!C198)</f>
        <v/>
      </c>
      <c r="GL2" s="136" t="str">
        <f>IF(OR('2．団体調査シート'!$H$187&lt;&gt;1,'2．団体調査シート'!E198=""),"",'2．団体調査シート'!E198)</f>
        <v/>
      </c>
      <c r="GM2" s="136" t="str">
        <f>'2．団体調査シート'!K211</f>
        <v xml:space="preserve">          </v>
      </c>
      <c r="GN2" s="136" t="str">
        <f>IF('2．団体調査シート'!C212="","",'2．団体調査シート'!C212)</f>
        <v/>
      </c>
      <c r="GO2" s="139" t="s">
        <v>349</v>
      </c>
      <c r="GP2" s="140"/>
      <c r="GQ2" s="141"/>
    </row>
    <row r="3" spans="1:199">
      <c r="A3" s="139" t="s">
        <v>350</v>
      </c>
      <c r="B3" s="139"/>
      <c r="C3" s="139"/>
      <c r="BV3" s="142">
        <v>1</v>
      </c>
      <c r="BW3" s="142" t="s">
        <v>247</v>
      </c>
      <c r="CF3" s="142">
        <v>2</v>
      </c>
      <c r="CG3" s="142" t="s">
        <v>247</v>
      </c>
      <c r="CP3" s="142">
        <v>3</v>
      </c>
      <c r="CQ3" s="142" t="s">
        <v>247</v>
      </c>
      <c r="CZ3" s="142">
        <v>4</v>
      </c>
      <c r="DA3" s="142" t="s">
        <v>247</v>
      </c>
      <c r="DJ3" s="142">
        <v>5</v>
      </c>
      <c r="DK3" s="142" t="s">
        <v>247</v>
      </c>
      <c r="DT3" s="142">
        <v>6</v>
      </c>
      <c r="DU3" s="142" t="s">
        <v>247</v>
      </c>
      <c r="ED3" s="142">
        <v>7</v>
      </c>
      <c r="EE3" s="142" t="s">
        <v>247</v>
      </c>
      <c r="EN3" s="142">
        <v>8</v>
      </c>
      <c r="EO3" s="142" t="s">
        <v>247</v>
      </c>
      <c r="EX3" s="142">
        <v>9</v>
      </c>
      <c r="EY3" s="142" t="s">
        <v>247</v>
      </c>
      <c r="FH3" s="142">
        <v>10</v>
      </c>
      <c r="FI3" s="142" t="s">
        <v>247</v>
      </c>
    </row>
    <row r="4" spans="1:199">
      <c r="BV4" s="143">
        <v>10</v>
      </c>
      <c r="BW4" s="143" t="s">
        <v>248</v>
      </c>
    </row>
    <row r="7" spans="1:199" ht="54">
      <c r="D7" s="349" t="s">
        <v>544</v>
      </c>
      <c r="E7" s="350" t="str">
        <f>IF('1．構成メンバー名簿'!N1=1,"↓プログラムはこの列までコピー","")</f>
        <v>↓プログラムはこの列までコピー</v>
      </c>
    </row>
    <row r="8" spans="1:199">
      <c r="A8" s="136" t="str">
        <f>IF(A2="","",A2)</f>
        <v/>
      </c>
      <c r="B8" s="136"/>
      <c r="C8" s="136"/>
      <c r="D8" s="136"/>
      <c r="E8" s="351"/>
      <c r="F8" s="139" t="s">
        <v>353</v>
      </c>
      <c r="G8" s="139"/>
      <c r="H8" s="141"/>
    </row>
    <row r="9" spans="1:199">
      <c r="A9" s="136"/>
      <c r="B9" s="136"/>
      <c r="C9" s="136"/>
      <c r="D9" s="136"/>
      <c r="E9" s="351"/>
    </row>
    <row r="10" spans="1:199">
      <c r="A10" s="136" t="str">
        <f>SUM(I12:I261)&amp;"名"</f>
        <v>0名</v>
      </c>
      <c r="B10" s="136"/>
      <c r="C10" s="136"/>
      <c r="D10" s="136"/>
      <c r="E10" s="351"/>
    </row>
    <row r="11" spans="1:199">
      <c r="A11" s="136" t="s">
        <v>545</v>
      </c>
      <c r="B11" s="136" t="s">
        <v>546</v>
      </c>
      <c r="C11" s="136" t="s">
        <v>547</v>
      </c>
      <c r="D11" s="136" t="s">
        <v>548</v>
      </c>
      <c r="E11" s="351" t="str">
        <f>IF('1．構成メンバー名簿'!N1=1,"プログラム掲載","")</f>
        <v>プログラム掲載</v>
      </c>
    </row>
    <row r="12" spans="1:199">
      <c r="A12" s="1" t="str">
        <f>IF(B12="","",1)</f>
        <v/>
      </c>
      <c r="B12" s="1" t="str">
        <f>IF('1．構成メンバー名簿'!D25&lt;&gt;"",'1．構成メンバー名簿'!D25,"")</f>
        <v/>
      </c>
      <c r="C12" s="1" t="str">
        <f>IF('1．構成メンバー名簿'!E25&lt;&gt;"",'1．構成メンバー名簿'!E25,"")</f>
        <v/>
      </c>
      <c r="D12" s="1" t="str">
        <f>IF('1．構成メンバー名簿'!F25&lt;&gt;"",'1．構成メンバー名簿'!F25,"")</f>
        <v/>
      </c>
      <c r="E12" s="1" t="str">
        <f>IF('1．構成メンバー名簿'!T25=1,'1．構成メンバー名簿'!$M$22,IF('1．構成メンバー名簿'!T25=2,'1．構成メンバー名簿'!$N$22,""))</f>
        <v/>
      </c>
      <c r="F12" s="1" t="str">
        <f>IF(AND(I12&gt;0,SUM(I13:$I$261)=0),"←ここまで値でコピー","")</f>
        <v/>
      </c>
      <c r="I12" s="1">
        <f>IF(COUNTBLANK(B12:E12)=4,0,1)</f>
        <v>0</v>
      </c>
    </row>
    <row r="13" spans="1:199">
      <c r="A13" s="1" t="str">
        <f>IF(SUM(I13:$I$261)=0,"",A12+1)</f>
        <v/>
      </c>
      <c r="B13" s="1" t="str">
        <f>IF('1．構成メンバー名簿'!D26&lt;&gt;"",'1．構成メンバー名簿'!D26,"")</f>
        <v/>
      </c>
      <c r="C13" s="1" t="str">
        <f>IF('1．構成メンバー名簿'!E26&lt;&gt;"",'1．構成メンバー名簿'!E26,"")</f>
        <v/>
      </c>
      <c r="D13" s="1" t="str">
        <f>IF('1．構成メンバー名簿'!F26&lt;&gt;"",'1．構成メンバー名簿'!F26,"")</f>
        <v/>
      </c>
      <c r="E13" s="1" t="str">
        <f>IF('1．構成メンバー名簿'!T26=1,'1．構成メンバー名簿'!$M$22,IF('1．構成メンバー名簿'!T26=2,'1．構成メンバー名簿'!$N$22,""))</f>
        <v/>
      </c>
      <c r="F13" s="1" t="str">
        <f>IF(AND(I13&gt;0,SUM(I14:$I$261)=0),"←ここまで値でコピー","")</f>
        <v/>
      </c>
      <c r="I13" s="1">
        <f t="shared" ref="I13:I76" si="0">IF(COUNTBLANK(B13:E13)=4,0,1)</f>
        <v>0</v>
      </c>
    </row>
    <row r="14" spans="1:199">
      <c r="A14" s="1" t="str">
        <f>IF(SUM(I14:$I$261)=0,"",A13+1)</f>
        <v/>
      </c>
      <c r="B14" s="1" t="str">
        <f>IF('1．構成メンバー名簿'!D27&lt;&gt;"",'1．構成メンバー名簿'!D27,"")</f>
        <v/>
      </c>
      <c r="C14" s="1" t="str">
        <f>IF('1．構成メンバー名簿'!E27&lt;&gt;"",'1．構成メンバー名簿'!E27,"")</f>
        <v/>
      </c>
      <c r="D14" s="1" t="str">
        <f>IF('1．構成メンバー名簿'!F27&lt;&gt;"",'1．構成メンバー名簿'!F27,"")</f>
        <v/>
      </c>
      <c r="E14" s="1" t="str">
        <f>IF('1．構成メンバー名簿'!T27=1,'1．構成メンバー名簿'!$M$22,IF('1．構成メンバー名簿'!T27=2,'1．構成メンバー名簿'!$N$22,""))</f>
        <v/>
      </c>
      <c r="F14" s="1" t="str">
        <f>IF(AND(I14&gt;0,SUM(I15:$I$261)=0),"←ここまで値でコピー","")</f>
        <v/>
      </c>
      <c r="I14" s="1">
        <f t="shared" si="0"/>
        <v>0</v>
      </c>
    </row>
    <row r="15" spans="1:199">
      <c r="A15" s="1" t="str">
        <f>IF(SUM(I15:$I$261)=0,"",A14+1)</f>
        <v/>
      </c>
      <c r="B15" s="1" t="str">
        <f>IF('1．構成メンバー名簿'!D28&lt;&gt;"",'1．構成メンバー名簿'!D28,"")</f>
        <v/>
      </c>
      <c r="C15" s="1" t="str">
        <f>IF('1．構成メンバー名簿'!E28&lt;&gt;"",'1．構成メンバー名簿'!E28,"")</f>
        <v/>
      </c>
      <c r="D15" s="1" t="str">
        <f>IF('1．構成メンバー名簿'!F28&lt;&gt;"",'1．構成メンバー名簿'!F28,"")</f>
        <v/>
      </c>
      <c r="E15" s="1" t="str">
        <f>IF('1．構成メンバー名簿'!T28=1,'1．構成メンバー名簿'!$M$22,IF('1．構成メンバー名簿'!T28=2,'1．構成メンバー名簿'!$N$22,""))</f>
        <v/>
      </c>
      <c r="F15" s="1" t="str">
        <f>IF(AND(I15&gt;0,SUM(I16:$I$261)=0),"←ここまで値でコピー","")</f>
        <v/>
      </c>
      <c r="I15" s="1">
        <f t="shared" si="0"/>
        <v>0</v>
      </c>
    </row>
    <row r="16" spans="1:199">
      <c r="A16" s="1" t="str">
        <f>IF(SUM(I16:$I$261)=0,"",A15+1)</f>
        <v/>
      </c>
      <c r="B16" s="1" t="str">
        <f>IF('1．構成メンバー名簿'!D29&lt;&gt;"",'1．構成メンバー名簿'!D29,"")</f>
        <v/>
      </c>
      <c r="C16" s="1" t="str">
        <f>IF('1．構成メンバー名簿'!E29&lt;&gt;"",'1．構成メンバー名簿'!E29,"")</f>
        <v/>
      </c>
      <c r="D16" s="1" t="str">
        <f>IF('1．構成メンバー名簿'!F29&lt;&gt;"",'1．構成メンバー名簿'!F29,"")</f>
        <v/>
      </c>
      <c r="E16" s="1" t="str">
        <f>IF('1．構成メンバー名簿'!T29=1,'1．構成メンバー名簿'!$M$22,IF('1．構成メンバー名簿'!T29=2,'1．構成メンバー名簿'!$N$22,""))</f>
        <v/>
      </c>
      <c r="F16" s="1" t="str">
        <f>IF(AND(I16&gt;0,SUM(I17:$I$261)=0),"←ここまで値でコピー","")</f>
        <v/>
      </c>
      <c r="I16" s="1">
        <f t="shared" si="0"/>
        <v>0</v>
      </c>
    </row>
    <row r="17" spans="1:9">
      <c r="A17" s="1" t="str">
        <f>IF(SUM(I17:$I$261)=0,"",A16+1)</f>
        <v/>
      </c>
      <c r="B17" s="1" t="str">
        <f>IF('1．構成メンバー名簿'!D30&lt;&gt;"",'1．構成メンバー名簿'!D30,"")</f>
        <v/>
      </c>
      <c r="C17" s="1" t="str">
        <f>IF('1．構成メンバー名簿'!E30&lt;&gt;"",'1．構成メンバー名簿'!E30,"")</f>
        <v/>
      </c>
      <c r="D17" s="1" t="str">
        <f>IF('1．構成メンバー名簿'!F30&lt;&gt;"",'1．構成メンバー名簿'!F30,"")</f>
        <v/>
      </c>
      <c r="E17" s="1" t="str">
        <f>IF('1．構成メンバー名簿'!T30=1,'1．構成メンバー名簿'!$M$22,IF('1．構成メンバー名簿'!T30=2,'1．構成メンバー名簿'!$N$22,""))</f>
        <v/>
      </c>
      <c r="F17" s="1" t="str">
        <f>IF(AND(I17&gt;0,SUM(I18:$I$261)=0),"←ここまで値でコピー","")</f>
        <v/>
      </c>
      <c r="I17" s="1">
        <f t="shared" si="0"/>
        <v>0</v>
      </c>
    </row>
    <row r="18" spans="1:9">
      <c r="A18" s="1" t="str">
        <f>IF(SUM(I18:$I$261)=0,"",A17+1)</f>
        <v/>
      </c>
      <c r="B18" s="1" t="str">
        <f>IF('1．構成メンバー名簿'!D31&lt;&gt;"",'1．構成メンバー名簿'!D31,"")</f>
        <v/>
      </c>
      <c r="C18" s="1" t="str">
        <f>IF('1．構成メンバー名簿'!E31&lt;&gt;"",'1．構成メンバー名簿'!E31,"")</f>
        <v/>
      </c>
      <c r="D18" s="1" t="str">
        <f>IF('1．構成メンバー名簿'!F31&lt;&gt;"",'1．構成メンバー名簿'!F31,"")</f>
        <v/>
      </c>
      <c r="E18" s="1" t="str">
        <f>IF('1．構成メンバー名簿'!T31=1,'1．構成メンバー名簿'!$M$22,IF('1．構成メンバー名簿'!T31=2,'1．構成メンバー名簿'!$N$22,""))</f>
        <v/>
      </c>
      <c r="F18" s="1" t="str">
        <f>IF(AND(I18&gt;0,SUM(I19:$I$261)=0),"←ここまで値でコピー","")</f>
        <v/>
      </c>
      <c r="I18" s="1">
        <f t="shared" si="0"/>
        <v>0</v>
      </c>
    </row>
    <row r="19" spans="1:9">
      <c r="A19" s="1" t="str">
        <f>IF(SUM(I19:$I$261)=0,"",A18+1)</f>
        <v/>
      </c>
      <c r="B19" s="1" t="str">
        <f>IF('1．構成メンバー名簿'!D32&lt;&gt;"",'1．構成メンバー名簿'!D32,"")</f>
        <v/>
      </c>
      <c r="C19" s="1" t="str">
        <f>IF('1．構成メンバー名簿'!E32&lt;&gt;"",'1．構成メンバー名簿'!E32,"")</f>
        <v/>
      </c>
      <c r="D19" s="1" t="str">
        <f>IF('1．構成メンバー名簿'!F32&lt;&gt;"",'1．構成メンバー名簿'!F32,"")</f>
        <v/>
      </c>
      <c r="E19" s="1" t="str">
        <f>IF('1．構成メンバー名簿'!T32=1,'1．構成メンバー名簿'!$M$22,IF('1．構成メンバー名簿'!T32=2,'1．構成メンバー名簿'!$N$22,""))</f>
        <v/>
      </c>
      <c r="F19" s="1" t="str">
        <f>IF(AND(I19&gt;0,SUM(I20:$I$261)=0),"←ここまで値でコピー","")</f>
        <v/>
      </c>
      <c r="I19" s="1">
        <f t="shared" si="0"/>
        <v>0</v>
      </c>
    </row>
    <row r="20" spans="1:9">
      <c r="A20" s="1" t="str">
        <f>IF(SUM(I20:$I$261)=0,"",A19+1)</f>
        <v/>
      </c>
      <c r="B20" s="1" t="str">
        <f>IF('1．構成メンバー名簿'!D33&lt;&gt;"",'1．構成メンバー名簿'!D33,"")</f>
        <v/>
      </c>
      <c r="C20" s="1" t="str">
        <f>IF('1．構成メンバー名簿'!E33&lt;&gt;"",'1．構成メンバー名簿'!E33,"")</f>
        <v/>
      </c>
      <c r="D20" s="1" t="str">
        <f>IF('1．構成メンバー名簿'!F33&lt;&gt;"",'1．構成メンバー名簿'!F33,"")</f>
        <v/>
      </c>
      <c r="E20" s="1" t="str">
        <f>IF('1．構成メンバー名簿'!T33=1,'1．構成メンバー名簿'!$M$22,IF('1．構成メンバー名簿'!T33=2,'1．構成メンバー名簿'!$N$22,""))</f>
        <v/>
      </c>
      <c r="F20" s="1" t="str">
        <f>IF(AND(I20&gt;0,SUM(I21:$I$261)=0),"←ここまで値でコピー","")</f>
        <v/>
      </c>
      <c r="I20" s="1">
        <f t="shared" si="0"/>
        <v>0</v>
      </c>
    </row>
    <row r="21" spans="1:9">
      <c r="A21" s="1" t="str">
        <f>IF(SUM(I21:$I$261)=0,"",A20+1)</f>
        <v/>
      </c>
      <c r="B21" s="1" t="str">
        <f>IF('1．構成メンバー名簿'!D34&lt;&gt;"",'1．構成メンバー名簿'!D34,"")</f>
        <v/>
      </c>
      <c r="C21" s="1" t="str">
        <f>IF('1．構成メンバー名簿'!E34&lt;&gt;"",'1．構成メンバー名簿'!E34,"")</f>
        <v/>
      </c>
      <c r="D21" s="1" t="str">
        <f>IF('1．構成メンバー名簿'!F34&lt;&gt;"",'1．構成メンバー名簿'!F34,"")</f>
        <v/>
      </c>
      <c r="E21" s="1" t="str">
        <f>IF('1．構成メンバー名簿'!T34=1,'1．構成メンバー名簿'!$M$22,IF('1．構成メンバー名簿'!T34=2,'1．構成メンバー名簿'!$N$22,""))</f>
        <v/>
      </c>
      <c r="F21" s="1" t="str">
        <f>IF(AND(I21&gt;0,SUM(I22:$I$261)=0),"←ここまで値でコピー","")</f>
        <v/>
      </c>
      <c r="I21" s="1">
        <f t="shared" si="0"/>
        <v>0</v>
      </c>
    </row>
    <row r="22" spans="1:9">
      <c r="A22" s="1" t="str">
        <f>IF(SUM(I22:$I$261)=0,"",A21+1)</f>
        <v/>
      </c>
      <c r="B22" s="1" t="str">
        <f>IF('1．構成メンバー名簿'!D35&lt;&gt;"",'1．構成メンバー名簿'!D35,"")</f>
        <v/>
      </c>
      <c r="C22" s="1" t="str">
        <f>IF('1．構成メンバー名簿'!E35&lt;&gt;"",'1．構成メンバー名簿'!E35,"")</f>
        <v/>
      </c>
      <c r="D22" s="1" t="str">
        <f>IF('1．構成メンバー名簿'!F35&lt;&gt;"",'1．構成メンバー名簿'!F35,"")</f>
        <v/>
      </c>
      <c r="E22" s="1" t="str">
        <f>IF('1．構成メンバー名簿'!T35=1,'1．構成メンバー名簿'!$M$22,IF('1．構成メンバー名簿'!T35=2,'1．構成メンバー名簿'!$N$22,""))</f>
        <v/>
      </c>
      <c r="F22" s="1" t="str">
        <f>IF(AND(I22&gt;0,SUM(I23:$I$261)=0),"←ここまで値でコピー","")</f>
        <v/>
      </c>
      <c r="I22" s="1">
        <f t="shared" si="0"/>
        <v>0</v>
      </c>
    </row>
    <row r="23" spans="1:9">
      <c r="A23" s="1" t="str">
        <f>IF(SUM(I23:$I$261)=0,"",A22+1)</f>
        <v/>
      </c>
      <c r="B23" s="1" t="str">
        <f>IF('1．構成メンバー名簿'!D36&lt;&gt;"",'1．構成メンバー名簿'!D36,"")</f>
        <v/>
      </c>
      <c r="C23" s="1" t="str">
        <f>IF('1．構成メンバー名簿'!E36&lt;&gt;"",'1．構成メンバー名簿'!E36,"")</f>
        <v/>
      </c>
      <c r="D23" s="1" t="str">
        <f>IF('1．構成メンバー名簿'!F36&lt;&gt;"",'1．構成メンバー名簿'!F36,"")</f>
        <v/>
      </c>
      <c r="E23" s="1" t="str">
        <f>IF('1．構成メンバー名簿'!T36=1,'1．構成メンバー名簿'!$M$22,IF('1．構成メンバー名簿'!T36=2,'1．構成メンバー名簿'!$N$22,""))</f>
        <v/>
      </c>
      <c r="F23" s="1" t="str">
        <f>IF(AND(I23&gt;0,SUM(I24:$I$261)=0),"←ここまで値でコピー","")</f>
        <v/>
      </c>
      <c r="I23" s="1">
        <f t="shared" si="0"/>
        <v>0</v>
      </c>
    </row>
    <row r="24" spans="1:9">
      <c r="A24" s="1" t="str">
        <f>IF(SUM(I24:$I$261)=0,"",A23+1)</f>
        <v/>
      </c>
      <c r="B24" s="1" t="str">
        <f>IF('1．構成メンバー名簿'!D37&lt;&gt;"",'1．構成メンバー名簿'!D37,"")</f>
        <v/>
      </c>
      <c r="C24" s="1" t="str">
        <f>IF('1．構成メンバー名簿'!E37&lt;&gt;"",'1．構成メンバー名簿'!E37,"")</f>
        <v/>
      </c>
      <c r="D24" s="1" t="str">
        <f>IF('1．構成メンバー名簿'!F37&lt;&gt;"",'1．構成メンバー名簿'!F37,"")</f>
        <v/>
      </c>
      <c r="E24" s="1" t="str">
        <f>IF('1．構成メンバー名簿'!T37=1,'1．構成メンバー名簿'!$M$22,IF('1．構成メンバー名簿'!T37=2,'1．構成メンバー名簿'!$N$22,""))</f>
        <v/>
      </c>
      <c r="F24" s="1" t="str">
        <f>IF(AND(I24&gt;0,SUM(I25:$I$261)=0),"←ここまで値でコピー","")</f>
        <v/>
      </c>
      <c r="I24" s="1">
        <f t="shared" si="0"/>
        <v>0</v>
      </c>
    </row>
    <row r="25" spans="1:9">
      <c r="A25" s="1" t="str">
        <f>IF(SUM(I25:$I$261)=0,"",A24+1)</f>
        <v/>
      </c>
      <c r="B25" s="1" t="str">
        <f>IF('1．構成メンバー名簿'!D38&lt;&gt;"",'1．構成メンバー名簿'!D38,"")</f>
        <v/>
      </c>
      <c r="C25" s="1" t="str">
        <f>IF('1．構成メンバー名簿'!E38&lt;&gt;"",'1．構成メンバー名簿'!E38,"")</f>
        <v/>
      </c>
      <c r="D25" s="1" t="str">
        <f>IF('1．構成メンバー名簿'!F38&lt;&gt;"",'1．構成メンバー名簿'!F38,"")</f>
        <v/>
      </c>
      <c r="E25" s="1" t="str">
        <f>IF('1．構成メンバー名簿'!T38=1,'1．構成メンバー名簿'!$M$22,IF('1．構成メンバー名簿'!T38=2,'1．構成メンバー名簿'!$N$22,""))</f>
        <v/>
      </c>
      <c r="F25" s="1" t="str">
        <f>IF(AND(I25&gt;0,SUM(I26:$I$261)=0),"←ここまで値でコピー","")</f>
        <v/>
      </c>
      <c r="I25" s="1">
        <f t="shared" si="0"/>
        <v>0</v>
      </c>
    </row>
    <row r="26" spans="1:9">
      <c r="A26" s="1" t="str">
        <f>IF(SUM(I26:$I$261)=0,"",A25+1)</f>
        <v/>
      </c>
      <c r="B26" s="1" t="str">
        <f>IF('1．構成メンバー名簿'!D39&lt;&gt;"",'1．構成メンバー名簿'!D39,"")</f>
        <v/>
      </c>
      <c r="C26" s="1" t="str">
        <f>IF('1．構成メンバー名簿'!E39&lt;&gt;"",'1．構成メンバー名簿'!E39,"")</f>
        <v/>
      </c>
      <c r="D26" s="1" t="str">
        <f>IF('1．構成メンバー名簿'!F39&lt;&gt;"",'1．構成メンバー名簿'!F39,"")</f>
        <v/>
      </c>
      <c r="E26" s="1" t="str">
        <f>IF('1．構成メンバー名簿'!T39=1,'1．構成メンバー名簿'!$M$22,IF('1．構成メンバー名簿'!T39=2,'1．構成メンバー名簿'!$N$22,""))</f>
        <v/>
      </c>
      <c r="F26" s="1" t="str">
        <f>IF(AND(I26&gt;0,SUM(I27:$I$261)=0),"←ここまで値でコピー","")</f>
        <v/>
      </c>
      <c r="I26" s="1">
        <f t="shared" si="0"/>
        <v>0</v>
      </c>
    </row>
    <row r="27" spans="1:9">
      <c r="A27" s="1" t="str">
        <f>IF(SUM(I27:$I$261)=0,"",A26+1)</f>
        <v/>
      </c>
      <c r="B27" s="1" t="str">
        <f>IF('1．構成メンバー名簿'!D40&lt;&gt;"",'1．構成メンバー名簿'!D40,"")</f>
        <v/>
      </c>
      <c r="C27" s="1" t="str">
        <f>IF('1．構成メンバー名簿'!E40&lt;&gt;"",'1．構成メンバー名簿'!E40,"")</f>
        <v/>
      </c>
      <c r="D27" s="1" t="str">
        <f>IF('1．構成メンバー名簿'!F40&lt;&gt;"",'1．構成メンバー名簿'!F40,"")</f>
        <v/>
      </c>
      <c r="E27" s="1" t="str">
        <f>IF('1．構成メンバー名簿'!T40=1,'1．構成メンバー名簿'!$M$22,IF('1．構成メンバー名簿'!T40=2,'1．構成メンバー名簿'!$N$22,""))</f>
        <v/>
      </c>
      <c r="F27" s="1" t="str">
        <f>IF(AND(I27&gt;0,SUM(I28:$I$261)=0),"←ここまで値でコピー","")</f>
        <v/>
      </c>
      <c r="I27" s="1">
        <f t="shared" si="0"/>
        <v>0</v>
      </c>
    </row>
    <row r="28" spans="1:9">
      <c r="A28" s="1" t="str">
        <f>IF(SUM(I28:$I$261)=0,"",A27+1)</f>
        <v/>
      </c>
      <c r="B28" s="1" t="str">
        <f>IF('1．構成メンバー名簿'!D41&lt;&gt;"",'1．構成メンバー名簿'!D41,"")</f>
        <v/>
      </c>
      <c r="C28" s="1" t="str">
        <f>IF('1．構成メンバー名簿'!E41&lt;&gt;"",'1．構成メンバー名簿'!E41,"")</f>
        <v/>
      </c>
      <c r="D28" s="1" t="str">
        <f>IF('1．構成メンバー名簿'!F41&lt;&gt;"",'1．構成メンバー名簿'!F41,"")</f>
        <v/>
      </c>
      <c r="E28" s="1" t="str">
        <f>IF('1．構成メンバー名簿'!T41=1,'1．構成メンバー名簿'!$M$22,IF('1．構成メンバー名簿'!T41=2,'1．構成メンバー名簿'!$N$22,""))</f>
        <v/>
      </c>
      <c r="F28" s="1" t="str">
        <f>IF(AND(I28&gt;0,SUM(I29:$I$261)=0),"←ここまで値でコピー","")</f>
        <v/>
      </c>
      <c r="I28" s="1">
        <f t="shared" si="0"/>
        <v>0</v>
      </c>
    </row>
    <row r="29" spans="1:9">
      <c r="A29" s="1" t="str">
        <f>IF(SUM(I29:$I$261)=0,"",A28+1)</f>
        <v/>
      </c>
      <c r="B29" s="1" t="str">
        <f>IF('1．構成メンバー名簿'!D42&lt;&gt;"",'1．構成メンバー名簿'!D42,"")</f>
        <v/>
      </c>
      <c r="C29" s="1" t="str">
        <f>IF('1．構成メンバー名簿'!E42&lt;&gt;"",'1．構成メンバー名簿'!E42,"")</f>
        <v/>
      </c>
      <c r="D29" s="1" t="str">
        <f>IF('1．構成メンバー名簿'!F42&lt;&gt;"",'1．構成メンバー名簿'!F42,"")</f>
        <v/>
      </c>
      <c r="E29" s="1" t="str">
        <f>IF('1．構成メンバー名簿'!T42=1,'1．構成メンバー名簿'!$M$22,IF('1．構成メンバー名簿'!T42=2,'1．構成メンバー名簿'!$N$22,""))</f>
        <v/>
      </c>
      <c r="F29" s="1" t="str">
        <f>IF(AND(I29&gt;0,SUM(I30:$I$261)=0),"←ここまで値でコピー","")</f>
        <v/>
      </c>
      <c r="I29" s="1">
        <f t="shared" si="0"/>
        <v>0</v>
      </c>
    </row>
    <row r="30" spans="1:9">
      <c r="A30" s="1" t="str">
        <f>IF(SUM(I30:$I$261)=0,"",A29+1)</f>
        <v/>
      </c>
      <c r="B30" s="1" t="str">
        <f>IF('1．構成メンバー名簿'!D43&lt;&gt;"",'1．構成メンバー名簿'!D43,"")</f>
        <v/>
      </c>
      <c r="C30" s="1" t="str">
        <f>IF('1．構成メンバー名簿'!E43&lt;&gt;"",'1．構成メンバー名簿'!E43,"")</f>
        <v/>
      </c>
      <c r="D30" s="1" t="str">
        <f>IF('1．構成メンバー名簿'!F43&lt;&gt;"",'1．構成メンバー名簿'!F43,"")</f>
        <v/>
      </c>
      <c r="E30" s="1" t="str">
        <f>IF('1．構成メンバー名簿'!T43=1,'1．構成メンバー名簿'!$M$22,IF('1．構成メンバー名簿'!T43=2,'1．構成メンバー名簿'!$N$22,""))</f>
        <v/>
      </c>
      <c r="F30" s="1" t="str">
        <f>IF(AND(I30&gt;0,SUM(I31:$I$261)=0),"←ここまで値でコピー","")</f>
        <v/>
      </c>
      <c r="I30" s="1">
        <f t="shared" si="0"/>
        <v>0</v>
      </c>
    </row>
    <row r="31" spans="1:9">
      <c r="A31" s="1" t="str">
        <f>IF(SUM(I31:$I$261)=0,"",A30+1)</f>
        <v/>
      </c>
      <c r="B31" s="1" t="str">
        <f>IF('1．構成メンバー名簿'!D44&lt;&gt;"",'1．構成メンバー名簿'!D44,"")</f>
        <v/>
      </c>
      <c r="C31" s="1" t="str">
        <f>IF('1．構成メンバー名簿'!E44&lt;&gt;"",'1．構成メンバー名簿'!E44,"")</f>
        <v/>
      </c>
      <c r="D31" s="1" t="str">
        <f>IF('1．構成メンバー名簿'!F44&lt;&gt;"",'1．構成メンバー名簿'!F44,"")</f>
        <v/>
      </c>
      <c r="E31" s="1" t="str">
        <f>IF('1．構成メンバー名簿'!T44=1,'1．構成メンバー名簿'!$M$22,IF('1．構成メンバー名簿'!T44=2,'1．構成メンバー名簿'!$N$22,""))</f>
        <v/>
      </c>
      <c r="F31" s="1" t="str">
        <f>IF(AND(I31&gt;0,SUM(I32:$I$261)=0),"←ここまで値でコピー","")</f>
        <v/>
      </c>
      <c r="I31" s="1">
        <f t="shared" si="0"/>
        <v>0</v>
      </c>
    </row>
    <row r="32" spans="1:9">
      <c r="A32" s="1" t="str">
        <f>IF(SUM(I32:$I$261)=0,"",A31+1)</f>
        <v/>
      </c>
      <c r="B32" s="1" t="str">
        <f>IF('1．構成メンバー名簿'!D45&lt;&gt;"",'1．構成メンバー名簿'!D45,"")</f>
        <v/>
      </c>
      <c r="C32" s="1" t="str">
        <f>IF('1．構成メンバー名簿'!E45&lt;&gt;"",'1．構成メンバー名簿'!E45,"")</f>
        <v/>
      </c>
      <c r="D32" s="1" t="str">
        <f>IF('1．構成メンバー名簿'!F45&lt;&gt;"",'1．構成メンバー名簿'!F45,"")</f>
        <v/>
      </c>
      <c r="E32" s="1" t="str">
        <f>IF('1．構成メンバー名簿'!T45=1,'1．構成メンバー名簿'!$M$22,IF('1．構成メンバー名簿'!T45=2,'1．構成メンバー名簿'!$N$22,""))</f>
        <v/>
      </c>
      <c r="F32" s="1" t="str">
        <f>IF(AND(I32&gt;0,SUM(I33:$I$261)=0),"←ここまで値でコピー","")</f>
        <v/>
      </c>
      <c r="I32" s="1">
        <f t="shared" si="0"/>
        <v>0</v>
      </c>
    </row>
    <row r="33" spans="1:9">
      <c r="A33" s="1" t="str">
        <f>IF(SUM(I33:$I$261)=0,"",A32+1)</f>
        <v/>
      </c>
      <c r="B33" s="1" t="str">
        <f>IF('1．構成メンバー名簿'!D46&lt;&gt;"",'1．構成メンバー名簿'!D46,"")</f>
        <v/>
      </c>
      <c r="C33" s="1" t="str">
        <f>IF('1．構成メンバー名簿'!E46&lt;&gt;"",'1．構成メンバー名簿'!E46,"")</f>
        <v/>
      </c>
      <c r="D33" s="1" t="str">
        <f>IF('1．構成メンバー名簿'!F46&lt;&gt;"",'1．構成メンバー名簿'!F46,"")</f>
        <v/>
      </c>
      <c r="E33" s="1" t="str">
        <f>IF('1．構成メンバー名簿'!T46=1,'1．構成メンバー名簿'!$M$22,IF('1．構成メンバー名簿'!T46=2,'1．構成メンバー名簿'!$N$22,""))</f>
        <v/>
      </c>
      <c r="F33" s="1" t="str">
        <f>IF(AND(I33&gt;0,SUM(I34:$I$261)=0),"←ここまで値でコピー","")</f>
        <v/>
      </c>
      <c r="I33" s="1">
        <f t="shared" si="0"/>
        <v>0</v>
      </c>
    </row>
    <row r="34" spans="1:9">
      <c r="A34" s="1" t="str">
        <f>IF(SUM(I34:$I$261)=0,"",A33+1)</f>
        <v/>
      </c>
      <c r="B34" s="1" t="str">
        <f>IF('1．構成メンバー名簿'!D47&lt;&gt;"",'1．構成メンバー名簿'!D47,"")</f>
        <v/>
      </c>
      <c r="C34" s="1" t="str">
        <f>IF('1．構成メンバー名簿'!E47&lt;&gt;"",'1．構成メンバー名簿'!E47,"")</f>
        <v/>
      </c>
      <c r="D34" s="1" t="str">
        <f>IF('1．構成メンバー名簿'!F47&lt;&gt;"",'1．構成メンバー名簿'!F47,"")</f>
        <v/>
      </c>
      <c r="E34" s="1" t="str">
        <f>IF('1．構成メンバー名簿'!T47=1,'1．構成メンバー名簿'!$M$22,IF('1．構成メンバー名簿'!T47=2,'1．構成メンバー名簿'!$N$22,""))</f>
        <v/>
      </c>
      <c r="F34" s="1" t="str">
        <f>IF(AND(I34&gt;0,SUM(I35:$I$261)=0),"←ここまで値でコピー","")</f>
        <v/>
      </c>
      <c r="I34" s="1">
        <f t="shared" si="0"/>
        <v>0</v>
      </c>
    </row>
    <row r="35" spans="1:9">
      <c r="A35" s="1" t="str">
        <f>IF(SUM(I35:$I$261)=0,"",A34+1)</f>
        <v/>
      </c>
      <c r="B35" s="1" t="str">
        <f>IF('1．構成メンバー名簿'!D48&lt;&gt;"",'1．構成メンバー名簿'!D48,"")</f>
        <v/>
      </c>
      <c r="C35" s="1" t="str">
        <f>IF('1．構成メンバー名簿'!E48&lt;&gt;"",'1．構成メンバー名簿'!E48,"")</f>
        <v/>
      </c>
      <c r="D35" s="1" t="str">
        <f>IF('1．構成メンバー名簿'!F48&lt;&gt;"",'1．構成メンバー名簿'!F48,"")</f>
        <v/>
      </c>
      <c r="E35" s="1" t="str">
        <f>IF('1．構成メンバー名簿'!T48=1,'1．構成メンバー名簿'!$M$22,IF('1．構成メンバー名簿'!T48=2,'1．構成メンバー名簿'!$N$22,""))</f>
        <v/>
      </c>
      <c r="F35" s="1" t="str">
        <f>IF(AND(I35&gt;0,SUM(I36:$I$261)=0),"←ここまで値でコピー","")</f>
        <v/>
      </c>
      <c r="I35" s="1">
        <f t="shared" si="0"/>
        <v>0</v>
      </c>
    </row>
    <row r="36" spans="1:9">
      <c r="A36" s="1" t="str">
        <f>IF(SUM(I36:$I$261)=0,"",A35+1)</f>
        <v/>
      </c>
      <c r="B36" s="1" t="str">
        <f>IF('1．構成メンバー名簿'!D49&lt;&gt;"",'1．構成メンバー名簿'!D49,"")</f>
        <v/>
      </c>
      <c r="C36" s="1" t="str">
        <f>IF('1．構成メンバー名簿'!E49&lt;&gt;"",'1．構成メンバー名簿'!E49,"")</f>
        <v/>
      </c>
      <c r="D36" s="1" t="str">
        <f>IF('1．構成メンバー名簿'!F49&lt;&gt;"",'1．構成メンバー名簿'!F49,"")</f>
        <v/>
      </c>
      <c r="E36" s="1" t="str">
        <f>IF('1．構成メンバー名簿'!T49=1,'1．構成メンバー名簿'!$M$22,IF('1．構成メンバー名簿'!T49=2,'1．構成メンバー名簿'!$N$22,""))</f>
        <v/>
      </c>
      <c r="F36" s="1" t="str">
        <f>IF(AND(I36&gt;0,SUM(I37:$I$261)=0),"←ここまで値でコピー","")</f>
        <v/>
      </c>
      <c r="I36" s="1">
        <f t="shared" si="0"/>
        <v>0</v>
      </c>
    </row>
    <row r="37" spans="1:9">
      <c r="A37" s="1" t="str">
        <f>IF(SUM(I37:$I$261)=0,"",A36+1)</f>
        <v/>
      </c>
      <c r="B37" s="1" t="str">
        <f>IF('1．構成メンバー名簿'!D50&lt;&gt;"",'1．構成メンバー名簿'!D50,"")</f>
        <v/>
      </c>
      <c r="C37" s="1" t="str">
        <f>IF('1．構成メンバー名簿'!E50&lt;&gt;"",'1．構成メンバー名簿'!E50,"")</f>
        <v/>
      </c>
      <c r="D37" s="1" t="str">
        <f>IF('1．構成メンバー名簿'!F50&lt;&gt;"",'1．構成メンバー名簿'!F50,"")</f>
        <v/>
      </c>
      <c r="E37" s="1" t="str">
        <f>IF('1．構成メンバー名簿'!T50=1,'1．構成メンバー名簿'!$M$22,IF('1．構成メンバー名簿'!T50=2,'1．構成メンバー名簿'!$N$22,""))</f>
        <v/>
      </c>
      <c r="F37" s="1" t="str">
        <f>IF(AND(I37&gt;0,SUM(I38:$I$261)=0),"←ここまで値でコピー","")</f>
        <v/>
      </c>
      <c r="I37" s="1">
        <f t="shared" si="0"/>
        <v>0</v>
      </c>
    </row>
    <row r="38" spans="1:9">
      <c r="A38" s="1" t="str">
        <f>IF(SUM(I38:$I$261)=0,"",A37+1)</f>
        <v/>
      </c>
      <c r="B38" s="1" t="str">
        <f>IF('1．構成メンバー名簿'!D51&lt;&gt;"",'1．構成メンバー名簿'!D51,"")</f>
        <v/>
      </c>
      <c r="C38" s="1" t="str">
        <f>IF('1．構成メンバー名簿'!E51&lt;&gt;"",'1．構成メンバー名簿'!E51,"")</f>
        <v/>
      </c>
      <c r="D38" s="1" t="str">
        <f>IF('1．構成メンバー名簿'!F51&lt;&gt;"",'1．構成メンバー名簿'!F51,"")</f>
        <v/>
      </c>
      <c r="E38" s="1" t="str">
        <f>IF('1．構成メンバー名簿'!T51=1,'1．構成メンバー名簿'!$M$22,IF('1．構成メンバー名簿'!T51=2,'1．構成メンバー名簿'!$N$22,""))</f>
        <v/>
      </c>
      <c r="F38" s="1" t="str">
        <f>IF(AND(I38&gt;0,SUM(I39:$I$261)=0),"←ここまで値でコピー","")</f>
        <v/>
      </c>
      <c r="I38" s="1">
        <f t="shared" si="0"/>
        <v>0</v>
      </c>
    </row>
    <row r="39" spans="1:9">
      <c r="A39" s="1" t="str">
        <f>IF(SUM(I39:$I$261)=0,"",A38+1)</f>
        <v/>
      </c>
      <c r="B39" s="1" t="str">
        <f>IF('1．構成メンバー名簿'!D52&lt;&gt;"",'1．構成メンバー名簿'!D52,"")</f>
        <v/>
      </c>
      <c r="C39" s="1" t="str">
        <f>IF('1．構成メンバー名簿'!E52&lt;&gt;"",'1．構成メンバー名簿'!E52,"")</f>
        <v/>
      </c>
      <c r="D39" s="1" t="str">
        <f>IF('1．構成メンバー名簿'!F52&lt;&gt;"",'1．構成メンバー名簿'!F52,"")</f>
        <v/>
      </c>
      <c r="E39" s="1" t="str">
        <f>IF('1．構成メンバー名簿'!T52=1,'1．構成メンバー名簿'!$M$22,IF('1．構成メンバー名簿'!T52=2,'1．構成メンバー名簿'!$N$22,""))</f>
        <v/>
      </c>
      <c r="F39" s="1" t="str">
        <f>IF(AND(I39&gt;0,SUM(I40:$I$261)=0),"←ここまで値でコピー","")</f>
        <v/>
      </c>
      <c r="I39" s="1">
        <f t="shared" si="0"/>
        <v>0</v>
      </c>
    </row>
    <row r="40" spans="1:9">
      <c r="A40" s="1" t="str">
        <f>IF(SUM(I40:$I$261)=0,"",A39+1)</f>
        <v/>
      </c>
      <c r="B40" s="1" t="str">
        <f>IF('1．構成メンバー名簿'!D53&lt;&gt;"",'1．構成メンバー名簿'!D53,"")</f>
        <v/>
      </c>
      <c r="C40" s="1" t="str">
        <f>IF('1．構成メンバー名簿'!E53&lt;&gt;"",'1．構成メンバー名簿'!E53,"")</f>
        <v/>
      </c>
      <c r="D40" s="1" t="str">
        <f>IF('1．構成メンバー名簿'!F53&lt;&gt;"",'1．構成メンバー名簿'!F53,"")</f>
        <v/>
      </c>
      <c r="E40" s="1" t="str">
        <f>IF('1．構成メンバー名簿'!T53=1,'1．構成メンバー名簿'!$M$22,IF('1．構成メンバー名簿'!T53=2,'1．構成メンバー名簿'!$N$22,""))</f>
        <v/>
      </c>
      <c r="F40" s="1" t="str">
        <f>IF(AND(I40&gt;0,SUM(I41:$I$261)=0),"←ここまで値でコピー","")</f>
        <v/>
      </c>
      <c r="I40" s="1">
        <f t="shared" si="0"/>
        <v>0</v>
      </c>
    </row>
    <row r="41" spans="1:9">
      <c r="A41" s="1" t="str">
        <f>IF(SUM(I41:$I$261)=0,"",A40+1)</f>
        <v/>
      </c>
      <c r="B41" s="1" t="str">
        <f>IF('1．構成メンバー名簿'!D54&lt;&gt;"",'1．構成メンバー名簿'!D54,"")</f>
        <v/>
      </c>
      <c r="C41" s="1" t="str">
        <f>IF('1．構成メンバー名簿'!E54&lt;&gt;"",'1．構成メンバー名簿'!E54,"")</f>
        <v/>
      </c>
      <c r="D41" s="1" t="str">
        <f>IF('1．構成メンバー名簿'!F54&lt;&gt;"",'1．構成メンバー名簿'!F54,"")</f>
        <v/>
      </c>
      <c r="E41" s="1" t="str">
        <f>IF('1．構成メンバー名簿'!T54=1,'1．構成メンバー名簿'!$M$22,IF('1．構成メンバー名簿'!T54=2,'1．構成メンバー名簿'!$N$22,""))</f>
        <v/>
      </c>
      <c r="F41" s="1" t="str">
        <f>IF(AND(I41&gt;0,SUM(I42:$I$261)=0),"←ここまで値でコピー","")</f>
        <v/>
      </c>
      <c r="I41" s="1">
        <f t="shared" si="0"/>
        <v>0</v>
      </c>
    </row>
    <row r="42" spans="1:9">
      <c r="A42" s="1" t="str">
        <f>IF(SUM(I42:$I$261)=0,"",A41+1)</f>
        <v/>
      </c>
      <c r="B42" s="1" t="str">
        <f>IF('1．構成メンバー名簿'!D55&lt;&gt;"",'1．構成メンバー名簿'!D55,"")</f>
        <v/>
      </c>
      <c r="C42" s="1" t="str">
        <f>IF('1．構成メンバー名簿'!E55&lt;&gt;"",'1．構成メンバー名簿'!E55,"")</f>
        <v/>
      </c>
      <c r="D42" s="1" t="str">
        <f>IF('1．構成メンバー名簿'!F55&lt;&gt;"",'1．構成メンバー名簿'!F55,"")</f>
        <v/>
      </c>
      <c r="E42" s="1" t="str">
        <f>IF('1．構成メンバー名簿'!T55=1,'1．構成メンバー名簿'!$M$22,IF('1．構成メンバー名簿'!T55=2,'1．構成メンバー名簿'!$N$22,""))</f>
        <v/>
      </c>
      <c r="F42" s="1" t="str">
        <f>IF(AND(I42&gt;0,SUM(I43:$I$261)=0),"←ここまで値でコピー","")</f>
        <v/>
      </c>
      <c r="I42" s="1">
        <f t="shared" si="0"/>
        <v>0</v>
      </c>
    </row>
    <row r="43" spans="1:9">
      <c r="A43" s="1" t="str">
        <f>IF(SUM(I43:$I$261)=0,"",A42+1)</f>
        <v/>
      </c>
      <c r="B43" s="1" t="str">
        <f>IF('1．構成メンバー名簿'!D56&lt;&gt;"",'1．構成メンバー名簿'!D56,"")</f>
        <v/>
      </c>
      <c r="C43" s="1" t="str">
        <f>IF('1．構成メンバー名簿'!E56&lt;&gt;"",'1．構成メンバー名簿'!E56,"")</f>
        <v/>
      </c>
      <c r="D43" s="1" t="str">
        <f>IF('1．構成メンバー名簿'!F56&lt;&gt;"",'1．構成メンバー名簿'!F56,"")</f>
        <v/>
      </c>
      <c r="E43" s="1" t="str">
        <f>IF('1．構成メンバー名簿'!T56=1,'1．構成メンバー名簿'!$M$22,IF('1．構成メンバー名簿'!T56=2,'1．構成メンバー名簿'!$N$22,""))</f>
        <v/>
      </c>
      <c r="F43" s="1" t="str">
        <f>IF(AND(I43&gt;0,SUM(I44:$I$261)=0),"←ここまで値でコピー","")</f>
        <v/>
      </c>
      <c r="I43" s="1">
        <f t="shared" si="0"/>
        <v>0</v>
      </c>
    </row>
    <row r="44" spans="1:9">
      <c r="A44" s="1" t="str">
        <f>IF(SUM(I44:$I$261)=0,"",A43+1)</f>
        <v/>
      </c>
      <c r="B44" s="1" t="str">
        <f>IF('1．構成メンバー名簿'!D57&lt;&gt;"",'1．構成メンバー名簿'!D57,"")</f>
        <v/>
      </c>
      <c r="C44" s="1" t="str">
        <f>IF('1．構成メンバー名簿'!E57&lt;&gt;"",'1．構成メンバー名簿'!E57,"")</f>
        <v/>
      </c>
      <c r="D44" s="1" t="str">
        <f>IF('1．構成メンバー名簿'!F57&lt;&gt;"",'1．構成メンバー名簿'!F57,"")</f>
        <v/>
      </c>
      <c r="E44" s="1" t="str">
        <f>IF('1．構成メンバー名簿'!T57=1,'1．構成メンバー名簿'!$M$22,IF('1．構成メンバー名簿'!T57=2,'1．構成メンバー名簿'!$N$22,""))</f>
        <v/>
      </c>
      <c r="F44" s="1" t="str">
        <f>IF(AND(I44&gt;0,SUM(I45:$I$261)=0),"←ここまで値でコピー","")</f>
        <v/>
      </c>
      <c r="I44" s="1">
        <f t="shared" si="0"/>
        <v>0</v>
      </c>
    </row>
    <row r="45" spans="1:9">
      <c r="A45" s="1" t="str">
        <f>IF(SUM(I45:$I$261)=0,"",A44+1)</f>
        <v/>
      </c>
      <c r="B45" s="1" t="str">
        <f>IF('1．構成メンバー名簿'!D58&lt;&gt;"",'1．構成メンバー名簿'!D58,"")</f>
        <v/>
      </c>
      <c r="C45" s="1" t="str">
        <f>IF('1．構成メンバー名簿'!E58&lt;&gt;"",'1．構成メンバー名簿'!E58,"")</f>
        <v/>
      </c>
      <c r="D45" s="1" t="str">
        <f>IF('1．構成メンバー名簿'!F58&lt;&gt;"",'1．構成メンバー名簿'!F58,"")</f>
        <v/>
      </c>
      <c r="E45" s="1" t="str">
        <f>IF('1．構成メンバー名簿'!T58=1,'1．構成メンバー名簿'!$M$22,IF('1．構成メンバー名簿'!T58=2,'1．構成メンバー名簿'!$N$22,""))</f>
        <v/>
      </c>
      <c r="F45" s="1" t="str">
        <f>IF(AND(I45&gt;0,SUM(I46:$I$261)=0),"←ここまで値でコピー","")</f>
        <v/>
      </c>
      <c r="I45" s="1">
        <f t="shared" si="0"/>
        <v>0</v>
      </c>
    </row>
    <row r="46" spans="1:9">
      <c r="A46" s="1" t="str">
        <f>IF(SUM(I46:$I$261)=0,"",A45+1)</f>
        <v/>
      </c>
      <c r="B46" s="1" t="str">
        <f>IF('1．構成メンバー名簿'!D59&lt;&gt;"",'1．構成メンバー名簿'!D59,"")</f>
        <v/>
      </c>
      <c r="C46" s="1" t="str">
        <f>IF('1．構成メンバー名簿'!E59&lt;&gt;"",'1．構成メンバー名簿'!E59,"")</f>
        <v/>
      </c>
      <c r="D46" s="1" t="str">
        <f>IF('1．構成メンバー名簿'!F59&lt;&gt;"",'1．構成メンバー名簿'!F59,"")</f>
        <v/>
      </c>
      <c r="E46" s="1" t="str">
        <f>IF('1．構成メンバー名簿'!T59=1,'1．構成メンバー名簿'!$M$22,IF('1．構成メンバー名簿'!T59=2,'1．構成メンバー名簿'!$N$22,""))</f>
        <v/>
      </c>
      <c r="F46" s="1" t="str">
        <f>IF(AND(I46&gt;0,SUM(I47:$I$261)=0),"←ここまで値でコピー","")</f>
        <v/>
      </c>
      <c r="I46" s="1">
        <f t="shared" si="0"/>
        <v>0</v>
      </c>
    </row>
    <row r="47" spans="1:9">
      <c r="A47" s="1" t="str">
        <f>IF(SUM(I47:$I$261)=0,"",A46+1)</f>
        <v/>
      </c>
      <c r="B47" s="1" t="str">
        <f>IF('1．構成メンバー名簿'!D60&lt;&gt;"",'1．構成メンバー名簿'!D60,"")</f>
        <v/>
      </c>
      <c r="C47" s="1" t="str">
        <f>IF('1．構成メンバー名簿'!E60&lt;&gt;"",'1．構成メンバー名簿'!E60,"")</f>
        <v/>
      </c>
      <c r="D47" s="1" t="str">
        <f>IF('1．構成メンバー名簿'!F60&lt;&gt;"",'1．構成メンバー名簿'!F60,"")</f>
        <v/>
      </c>
      <c r="E47" s="1" t="str">
        <f>IF('1．構成メンバー名簿'!T60=1,'1．構成メンバー名簿'!$M$22,IF('1．構成メンバー名簿'!T60=2,'1．構成メンバー名簿'!$N$22,""))</f>
        <v/>
      </c>
      <c r="F47" s="1" t="str">
        <f>IF(AND(I47&gt;0,SUM(I48:$I$261)=0),"←ここまで値でコピー","")</f>
        <v/>
      </c>
      <c r="I47" s="1">
        <f t="shared" si="0"/>
        <v>0</v>
      </c>
    </row>
    <row r="48" spans="1:9">
      <c r="A48" s="1" t="str">
        <f>IF(SUM(I48:$I$261)=0,"",A47+1)</f>
        <v/>
      </c>
      <c r="B48" s="1" t="str">
        <f>IF('1．構成メンバー名簿'!D61&lt;&gt;"",'1．構成メンバー名簿'!D61,"")</f>
        <v/>
      </c>
      <c r="C48" s="1" t="str">
        <f>IF('1．構成メンバー名簿'!E61&lt;&gt;"",'1．構成メンバー名簿'!E61,"")</f>
        <v/>
      </c>
      <c r="D48" s="1" t="str">
        <f>IF('1．構成メンバー名簿'!F61&lt;&gt;"",'1．構成メンバー名簿'!F61,"")</f>
        <v/>
      </c>
      <c r="E48" s="1" t="str">
        <f>IF('1．構成メンバー名簿'!T61=1,'1．構成メンバー名簿'!$M$22,IF('1．構成メンバー名簿'!T61=2,'1．構成メンバー名簿'!$N$22,""))</f>
        <v/>
      </c>
      <c r="F48" s="1" t="str">
        <f>IF(AND(I48&gt;0,SUM(I49:$I$261)=0),"←ここまで値でコピー","")</f>
        <v/>
      </c>
      <c r="I48" s="1">
        <f t="shared" si="0"/>
        <v>0</v>
      </c>
    </row>
    <row r="49" spans="1:9">
      <c r="A49" s="1" t="str">
        <f>IF(SUM(I49:$I$261)=0,"",A48+1)</f>
        <v/>
      </c>
      <c r="B49" s="1" t="str">
        <f>IF('1．構成メンバー名簿'!D62&lt;&gt;"",'1．構成メンバー名簿'!D62,"")</f>
        <v/>
      </c>
      <c r="C49" s="1" t="str">
        <f>IF('1．構成メンバー名簿'!E62&lt;&gt;"",'1．構成メンバー名簿'!E62,"")</f>
        <v/>
      </c>
      <c r="D49" s="1" t="str">
        <f>IF('1．構成メンバー名簿'!F62&lt;&gt;"",'1．構成メンバー名簿'!F62,"")</f>
        <v/>
      </c>
      <c r="E49" s="1" t="str">
        <f>IF('1．構成メンバー名簿'!T62=1,'1．構成メンバー名簿'!$M$22,IF('1．構成メンバー名簿'!T62=2,'1．構成メンバー名簿'!$N$22,""))</f>
        <v/>
      </c>
      <c r="F49" s="1" t="str">
        <f>IF(AND(I49&gt;0,SUM(I50:$I$261)=0),"←ここまで値でコピー","")</f>
        <v/>
      </c>
      <c r="I49" s="1">
        <f t="shared" si="0"/>
        <v>0</v>
      </c>
    </row>
    <row r="50" spans="1:9">
      <c r="A50" s="1" t="str">
        <f>IF(SUM(I50:$I$261)=0,"",A49+1)</f>
        <v/>
      </c>
      <c r="B50" s="1" t="str">
        <f>IF('1．構成メンバー名簿'!D63&lt;&gt;"",'1．構成メンバー名簿'!D63,"")</f>
        <v/>
      </c>
      <c r="C50" s="1" t="str">
        <f>IF('1．構成メンバー名簿'!E63&lt;&gt;"",'1．構成メンバー名簿'!E63,"")</f>
        <v/>
      </c>
      <c r="D50" s="1" t="str">
        <f>IF('1．構成メンバー名簿'!F63&lt;&gt;"",'1．構成メンバー名簿'!F63,"")</f>
        <v/>
      </c>
      <c r="E50" s="1" t="str">
        <f>IF('1．構成メンバー名簿'!T63=1,'1．構成メンバー名簿'!$M$22,IF('1．構成メンバー名簿'!T63=2,'1．構成メンバー名簿'!$N$22,""))</f>
        <v/>
      </c>
      <c r="F50" s="1" t="str">
        <f>IF(AND(I50&gt;0,SUM(I51:$I$261)=0),"←ここまで値でコピー","")</f>
        <v/>
      </c>
      <c r="I50" s="1">
        <f t="shared" si="0"/>
        <v>0</v>
      </c>
    </row>
    <row r="51" spans="1:9">
      <c r="A51" s="1" t="str">
        <f>IF(SUM(I51:$I$261)=0,"",A50+1)</f>
        <v/>
      </c>
      <c r="B51" s="1" t="str">
        <f>IF('1．構成メンバー名簿'!D64&lt;&gt;"",'1．構成メンバー名簿'!D64,"")</f>
        <v/>
      </c>
      <c r="C51" s="1" t="str">
        <f>IF('1．構成メンバー名簿'!E64&lt;&gt;"",'1．構成メンバー名簿'!E64,"")</f>
        <v/>
      </c>
      <c r="D51" s="1" t="str">
        <f>IF('1．構成メンバー名簿'!F64&lt;&gt;"",'1．構成メンバー名簿'!F64,"")</f>
        <v/>
      </c>
      <c r="E51" s="1" t="str">
        <f>IF('1．構成メンバー名簿'!T64=1,'1．構成メンバー名簿'!$M$22,IF('1．構成メンバー名簿'!T64=2,'1．構成メンバー名簿'!$N$22,""))</f>
        <v/>
      </c>
      <c r="F51" s="1" t="str">
        <f>IF(AND(I51&gt;0,SUM(I52:$I$261)=0),"←ここまで値でコピー","")</f>
        <v/>
      </c>
      <c r="I51" s="1">
        <f t="shared" si="0"/>
        <v>0</v>
      </c>
    </row>
    <row r="52" spans="1:9">
      <c r="A52" s="1" t="str">
        <f>IF(SUM(I52:$I$261)=0,"",A51+1)</f>
        <v/>
      </c>
      <c r="B52" s="1" t="str">
        <f>IF('1．構成メンバー名簿'!D65&lt;&gt;"",'1．構成メンバー名簿'!D65,"")</f>
        <v/>
      </c>
      <c r="C52" s="1" t="str">
        <f>IF('1．構成メンバー名簿'!E65&lt;&gt;"",'1．構成メンバー名簿'!E65,"")</f>
        <v/>
      </c>
      <c r="D52" s="1" t="str">
        <f>IF('1．構成メンバー名簿'!F65&lt;&gt;"",'1．構成メンバー名簿'!F65,"")</f>
        <v/>
      </c>
      <c r="E52" s="1" t="str">
        <f>IF('1．構成メンバー名簿'!T65=1,'1．構成メンバー名簿'!$M$22,IF('1．構成メンバー名簿'!T65=2,'1．構成メンバー名簿'!$N$22,""))</f>
        <v/>
      </c>
      <c r="F52" s="1" t="str">
        <f>IF(AND(I52&gt;0,SUM(I53:$I$261)=0),"←ここまで値でコピー","")</f>
        <v/>
      </c>
      <c r="I52" s="1">
        <f t="shared" si="0"/>
        <v>0</v>
      </c>
    </row>
    <row r="53" spans="1:9">
      <c r="A53" s="1" t="str">
        <f>IF(SUM(I53:$I$261)=0,"",A52+1)</f>
        <v/>
      </c>
      <c r="B53" s="1" t="str">
        <f>IF('1．構成メンバー名簿'!D66&lt;&gt;"",'1．構成メンバー名簿'!D66,"")</f>
        <v/>
      </c>
      <c r="C53" s="1" t="str">
        <f>IF('1．構成メンバー名簿'!E66&lt;&gt;"",'1．構成メンバー名簿'!E66,"")</f>
        <v/>
      </c>
      <c r="D53" s="1" t="str">
        <f>IF('1．構成メンバー名簿'!F66&lt;&gt;"",'1．構成メンバー名簿'!F66,"")</f>
        <v/>
      </c>
      <c r="E53" s="1" t="str">
        <f>IF('1．構成メンバー名簿'!T66=1,'1．構成メンバー名簿'!$M$22,IF('1．構成メンバー名簿'!T66=2,'1．構成メンバー名簿'!$N$22,""))</f>
        <v/>
      </c>
      <c r="F53" s="1" t="str">
        <f>IF(AND(I53&gt;0,SUM(I54:$I$261)=0),"←ここまで値でコピー","")</f>
        <v/>
      </c>
      <c r="I53" s="1">
        <f t="shared" si="0"/>
        <v>0</v>
      </c>
    </row>
    <row r="54" spans="1:9">
      <c r="A54" s="1" t="str">
        <f>IF(SUM(I54:$I$261)=0,"",A53+1)</f>
        <v/>
      </c>
      <c r="B54" s="1" t="str">
        <f>IF('1．構成メンバー名簿'!D67&lt;&gt;"",'1．構成メンバー名簿'!D67,"")</f>
        <v/>
      </c>
      <c r="C54" s="1" t="str">
        <f>IF('1．構成メンバー名簿'!E67&lt;&gt;"",'1．構成メンバー名簿'!E67,"")</f>
        <v/>
      </c>
      <c r="D54" s="1" t="str">
        <f>IF('1．構成メンバー名簿'!F67&lt;&gt;"",'1．構成メンバー名簿'!F67,"")</f>
        <v/>
      </c>
      <c r="E54" s="1" t="str">
        <f>IF('1．構成メンバー名簿'!T67=1,'1．構成メンバー名簿'!$M$22,IF('1．構成メンバー名簿'!T67=2,'1．構成メンバー名簿'!$N$22,""))</f>
        <v/>
      </c>
      <c r="F54" s="1" t="str">
        <f>IF(AND(I54&gt;0,SUM(I55:$I$261)=0),"←ここまで値でコピー","")</f>
        <v/>
      </c>
      <c r="I54" s="1">
        <f t="shared" si="0"/>
        <v>0</v>
      </c>
    </row>
    <row r="55" spans="1:9">
      <c r="A55" s="1" t="str">
        <f>IF(SUM(I55:$I$261)=0,"",A54+1)</f>
        <v/>
      </c>
      <c r="B55" s="1" t="str">
        <f>IF('1．構成メンバー名簿'!D68&lt;&gt;"",'1．構成メンバー名簿'!D68,"")</f>
        <v/>
      </c>
      <c r="C55" s="1" t="str">
        <f>IF('1．構成メンバー名簿'!E68&lt;&gt;"",'1．構成メンバー名簿'!E68,"")</f>
        <v/>
      </c>
      <c r="D55" s="1" t="str">
        <f>IF('1．構成メンバー名簿'!F68&lt;&gt;"",'1．構成メンバー名簿'!F68,"")</f>
        <v/>
      </c>
      <c r="E55" s="1" t="str">
        <f>IF('1．構成メンバー名簿'!T68=1,'1．構成メンバー名簿'!$M$22,IF('1．構成メンバー名簿'!T68=2,'1．構成メンバー名簿'!$N$22,""))</f>
        <v/>
      </c>
      <c r="F55" s="1" t="str">
        <f>IF(AND(I55&gt;0,SUM(I56:$I$261)=0),"←ここまで値でコピー","")</f>
        <v/>
      </c>
      <c r="I55" s="1">
        <f t="shared" si="0"/>
        <v>0</v>
      </c>
    </row>
    <row r="56" spans="1:9">
      <c r="A56" s="1" t="str">
        <f>IF(SUM(I56:$I$261)=0,"",A55+1)</f>
        <v/>
      </c>
      <c r="B56" s="1" t="str">
        <f>IF('1．構成メンバー名簿'!D69&lt;&gt;"",'1．構成メンバー名簿'!D69,"")</f>
        <v/>
      </c>
      <c r="C56" s="1" t="str">
        <f>IF('1．構成メンバー名簿'!E69&lt;&gt;"",'1．構成メンバー名簿'!E69,"")</f>
        <v/>
      </c>
      <c r="D56" s="1" t="str">
        <f>IF('1．構成メンバー名簿'!F69&lt;&gt;"",'1．構成メンバー名簿'!F69,"")</f>
        <v/>
      </c>
      <c r="E56" s="1" t="str">
        <f>IF('1．構成メンバー名簿'!T69=1,'1．構成メンバー名簿'!$M$22,IF('1．構成メンバー名簿'!T69=2,'1．構成メンバー名簿'!$N$22,""))</f>
        <v/>
      </c>
      <c r="F56" s="1" t="str">
        <f>IF(AND(I56&gt;0,SUM(I57:$I$261)=0),"←ここまで値でコピー","")</f>
        <v/>
      </c>
      <c r="I56" s="1">
        <f t="shared" si="0"/>
        <v>0</v>
      </c>
    </row>
    <row r="57" spans="1:9">
      <c r="A57" s="1" t="str">
        <f>IF(SUM(I57:$I$261)=0,"",A56+1)</f>
        <v/>
      </c>
      <c r="B57" s="1" t="str">
        <f>IF('1．構成メンバー名簿'!D70&lt;&gt;"",'1．構成メンバー名簿'!D70,"")</f>
        <v/>
      </c>
      <c r="C57" s="1" t="str">
        <f>IF('1．構成メンバー名簿'!E70&lt;&gt;"",'1．構成メンバー名簿'!E70,"")</f>
        <v/>
      </c>
      <c r="D57" s="1" t="str">
        <f>IF('1．構成メンバー名簿'!F70&lt;&gt;"",'1．構成メンバー名簿'!F70,"")</f>
        <v/>
      </c>
      <c r="E57" s="1" t="str">
        <f>IF('1．構成メンバー名簿'!T70=1,'1．構成メンバー名簿'!$M$22,IF('1．構成メンバー名簿'!T70=2,'1．構成メンバー名簿'!$N$22,""))</f>
        <v/>
      </c>
      <c r="F57" s="1" t="str">
        <f>IF(AND(I57&gt;0,SUM(I58:$I$261)=0),"←ここまで値でコピー","")</f>
        <v/>
      </c>
      <c r="I57" s="1">
        <f t="shared" si="0"/>
        <v>0</v>
      </c>
    </row>
    <row r="58" spans="1:9">
      <c r="A58" s="1" t="str">
        <f>IF(SUM(I58:$I$261)=0,"",A57+1)</f>
        <v/>
      </c>
      <c r="B58" s="1" t="str">
        <f>IF('1．構成メンバー名簿'!D71&lt;&gt;"",'1．構成メンバー名簿'!D71,"")</f>
        <v/>
      </c>
      <c r="C58" s="1" t="str">
        <f>IF('1．構成メンバー名簿'!E71&lt;&gt;"",'1．構成メンバー名簿'!E71,"")</f>
        <v/>
      </c>
      <c r="D58" s="1" t="str">
        <f>IF('1．構成メンバー名簿'!F71&lt;&gt;"",'1．構成メンバー名簿'!F71,"")</f>
        <v/>
      </c>
      <c r="E58" s="1" t="str">
        <f>IF('1．構成メンバー名簿'!T71=1,'1．構成メンバー名簿'!$M$22,IF('1．構成メンバー名簿'!T71=2,'1．構成メンバー名簿'!$N$22,""))</f>
        <v/>
      </c>
      <c r="F58" s="1" t="str">
        <f>IF(AND(I58&gt;0,SUM(I59:$I$261)=0),"←ここまで値でコピー","")</f>
        <v/>
      </c>
      <c r="I58" s="1">
        <f t="shared" si="0"/>
        <v>0</v>
      </c>
    </row>
    <row r="59" spans="1:9">
      <c r="A59" s="1" t="str">
        <f>IF(SUM(I59:$I$261)=0,"",A58+1)</f>
        <v/>
      </c>
      <c r="B59" s="1" t="str">
        <f>IF('1．構成メンバー名簿'!D72&lt;&gt;"",'1．構成メンバー名簿'!D72,"")</f>
        <v/>
      </c>
      <c r="C59" s="1" t="str">
        <f>IF('1．構成メンバー名簿'!E72&lt;&gt;"",'1．構成メンバー名簿'!E72,"")</f>
        <v/>
      </c>
      <c r="D59" s="1" t="str">
        <f>IF('1．構成メンバー名簿'!F72&lt;&gt;"",'1．構成メンバー名簿'!F72,"")</f>
        <v/>
      </c>
      <c r="E59" s="1" t="str">
        <f>IF('1．構成メンバー名簿'!T72=1,'1．構成メンバー名簿'!$M$22,IF('1．構成メンバー名簿'!T72=2,'1．構成メンバー名簿'!$N$22,""))</f>
        <v/>
      </c>
      <c r="F59" s="1" t="str">
        <f>IF(AND(I59&gt;0,SUM(I60:$I$261)=0),"←ここまで値でコピー","")</f>
        <v/>
      </c>
      <c r="I59" s="1">
        <f t="shared" si="0"/>
        <v>0</v>
      </c>
    </row>
    <row r="60" spans="1:9">
      <c r="A60" s="1" t="str">
        <f>IF(SUM(I60:$I$261)=0,"",A59+1)</f>
        <v/>
      </c>
      <c r="B60" s="1" t="str">
        <f>IF('1．構成メンバー名簿'!D73&lt;&gt;"",'1．構成メンバー名簿'!D73,"")</f>
        <v/>
      </c>
      <c r="C60" s="1" t="str">
        <f>IF('1．構成メンバー名簿'!E73&lt;&gt;"",'1．構成メンバー名簿'!E73,"")</f>
        <v/>
      </c>
      <c r="D60" s="1" t="str">
        <f>IF('1．構成メンバー名簿'!F73&lt;&gt;"",'1．構成メンバー名簿'!F73,"")</f>
        <v/>
      </c>
      <c r="E60" s="1" t="str">
        <f>IF('1．構成メンバー名簿'!T73=1,'1．構成メンバー名簿'!$M$22,IF('1．構成メンバー名簿'!T73=2,'1．構成メンバー名簿'!$N$22,""))</f>
        <v/>
      </c>
      <c r="F60" s="1" t="str">
        <f>IF(AND(I60&gt;0,SUM(I61:$I$261)=0),"←ここまで値でコピー","")</f>
        <v/>
      </c>
      <c r="I60" s="1">
        <f t="shared" si="0"/>
        <v>0</v>
      </c>
    </row>
    <row r="61" spans="1:9">
      <c r="A61" s="1" t="str">
        <f>IF(SUM(I61:$I$261)=0,"",A60+1)</f>
        <v/>
      </c>
      <c r="B61" s="1" t="str">
        <f>IF('1．構成メンバー名簿'!D74&lt;&gt;"",'1．構成メンバー名簿'!D74,"")</f>
        <v/>
      </c>
      <c r="C61" s="1" t="str">
        <f>IF('1．構成メンバー名簿'!E74&lt;&gt;"",'1．構成メンバー名簿'!E74,"")</f>
        <v/>
      </c>
      <c r="D61" s="1" t="str">
        <f>IF('1．構成メンバー名簿'!F74&lt;&gt;"",'1．構成メンバー名簿'!F74,"")</f>
        <v/>
      </c>
      <c r="E61" s="1" t="str">
        <f>IF('1．構成メンバー名簿'!T74=1,'1．構成メンバー名簿'!$M$22,IF('1．構成メンバー名簿'!T74=2,'1．構成メンバー名簿'!$N$22,""))</f>
        <v/>
      </c>
      <c r="F61" s="1" t="str">
        <f>IF(AND(I61&gt;0,SUM(I62:$I$261)=0),"←ここまで値でコピー","")</f>
        <v/>
      </c>
      <c r="I61" s="1">
        <f t="shared" si="0"/>
        <v>0</v>
      </c>
    </row>
    <row r="62" spans="1:9">
      <c r="A62" s="1" t="str">
        <f>IF(SUM(I62:$I$261)=0,"",A61+1)</f>
        <v/>
      </c>
      <c r="B62" s="1" t="str">
        <f>IF('1．構成メンバー名簿'!D75&lt;&gt;"",'1．構成メンバー名簿'!D75,"")</f>
        <v/>
      </c>
      <c r="C62" s="1" t="str">
        <f>IF('1．構成メンバー名簿'!E75&lt;&gt;"",'1．構成メンバー名簿'!E75,"")</f>
        <v/>
      </c>
      <c r="D62" s="1" t="str">
        <f>IF('1．構成メンバー名簿'!F75&lt;&gt;"",'1．構成メンバー名簿'!F75,"")</f>
        <v/>
      </c>
      <c r="E62" s="1" t="str">
        <f>IF('1．構成メンバー名簿'!T75=1,'1．構成メンバー名簿'!$M$22,IF('1．構成メンバー名簿'!T75=2,'1．構成メンバー名簿'!$N$22,""))</f>
        <v/>
      </c>
      <c r="F62" s="1" t="str">
        <f>IF(AND(I62&gt;0,SUM(I63:$I$261)=0),"←ここまで値でコピー","")</f>
        <v/>
      </c>
      <c r="I62" s="1">
        <f t="shared" si="0"/>
        <v>0</v>
      </c>
    </row>
    <row r="63" spans="1:9">
      <c r="A63" s="1" t="str">
        <f>IF(SUM(I63:$I$261)=0,"",A62+1)</f>
        <v/>
      </c>
      <c r="B63" s="1" t="str">
        <f>IF('1．構成メンバー名簿'!D76&lt;&gt;"",'1．構成メンバー名簿'!D76,"")</f>
        <v/>
      </c>
      <c r="C63" s="1" t="str">
        <f>IF('1．構成メンバー名簿'!E76&lt;&gt;"",'1．構成メンバー名簿'!E76,"")</f>
        <v/>
      </c>
      <c r="D63" s="1" t="str">
        <f>IF('1．構成メンバー名簿'!F76&lt;&gt;"",'1．構成メンバー名簿'!F76,"")</f>
        <v/>
      </c>
      <c r="E63" s="1" t="str">
        <f>IF('1．構成メンバー名簿'!T76=1,'1．構成メンバー名簿'!$M$22,IF('1．構成メンバー名簿'!T76=2,'1．構成メンバー名簿'!$N$22,""))</f>
        <v/>
      </c>
      <c r="F63" s="1" t="str">
        <f>IF(AND(I63&gt;0,SUM(I64:$I$261)=0),"←ここまで値でコピー","")</f>
        <v/>
      </c>
      <c r="I63" s="1">
        <f t="shared" si="0"/>
        <v>0</v>
      </c>
    </row>
    <row r="64" spans="1:9">
      <c r="A64" s="1" t="str">
        <f>IF(SUM(I64:$I$261)=0,"",A63+1)</f>
        <v/>
      </c>
      <c r="B64" s="1" t="str">
        <f>IF('1．構成メンバー名簿'!D77&lt;&gt;"",'1．構成メンバー名簿'!D77,"")</f>
        <v/>
      </c>
      <c r="C64" s="1" t="str">
        <f>IF('1．構成メンバー名簿'!E77&lt;&gt;"",'1．構成メンバー名簿'!E77,"")</f>
        <v/>
      </c>
      <c r="D64" s="1" t="str">
        <f>IF('1．構成メンバー名簿'!F77&lt;&gt;"",'1．構成メンバー名簿'!F77,"")</f>
        <v/>
      </c>
      <c r="E64" s="1" t="str">
        <f>IF('1．構成メンバー名簿'!T77=1,'1．構成メンバー名簿'!$M$22,IF('1．構成メンバー名簿'!T77=2,'1．構成メンバー名簿'!$N$22,""))</f>
        <v/>
      </c>
      <c r="F64" s="1" t="str">
        <f>IF(AND(I64&gt;0,SUM(I65:$I$261)=0),"←ここまで値でコピー","")</f>
        <v/>
      </c>
      <c r="I64" s="1">
        <f t="shared" si="0"/>
        <v>0</v>
      </c>
    </row>
    <row r="65" spans="1:9">
      <c r="A65" s="1" t="str">
        <f>IF(SUM(I65:$I$261)=0,"",A64+1)</f>
        <v/>
      </c>
      <c r="B65" s="1" t="str">
        <f>IF('1．構成メンバー名簿'!D78&lt;&gt;"",'1．構成メンバー名簿'!D78,"")</f>
        <v/>
      </c>
      <c r="C65" s="1" t="str">
        <f>IF('1．構成メンバー名簿'!E78&lt;&gt;"",'1．構成メンバー名簿'!E78,"")</f>
        <v/>
      </c>
      <c r="D65" s="1" t="str">
        <f>IF('1．構成メンバー名簿'!F78&lt;&gt;"",'1．構成メンバー名簿'!F78,"")</f>
        <v/>
      </c>
      <c r="E65" s="1" t="str">
        <f>IF('1．構成メンバー名簿'!T78=1,'1．構成メンバー名簿'!$M$22,IF('1．構成メンバー名簿'!T78=2,'1．構成メンバー名簿'!$N$22,""))</f>
        <v/>
      </c>
      <c r="F65" s="1" t="str">
        <f>IF(AND(I65&gt;0,SUM(I66:$I$261)=0),"←ここまで値でコピー","")</f>
        <v/>
      </c>
      <c r="I65" s="1">
        <f t="shared" si="0"/>
        <v>0</v>
      </c>
    </row>
    <row r="66" spans="1:9">
      <c r="A66" s="1" t="str">
        <f>IF(SUM(I66:$I$261)=0,"",A65+1)</f>
        <v/>
      </c>
      <c r="B66" s="1" t="str">
        <f>IF('1．構成メンバー名簿'!D79&lt;&gt;"",'1．構成メンバー名簿'!D79,"")</f>
        <v/>
      </c>
      <c r="C66" s="1" t="str">
        <f>IF('1．構成メンバー名簿'!E79&lt;&gt;"",'1．構成メンバー名簿'!E79,"")</f>
        <v/>
      </c>
      <c r="D66" s="1" t="str">
        <f>IF('1．構成メンバー名簿'!F79&lt;&gt;"",'1．構成メンバー名簿'!F79,"")</f>
        <v/>
      </c>
      <c r="E66" s="1" t="str">
        <f>IF('1．構成メンバー名簿'!T79=1,'1．構成メンバー名簿'!$M$22,IF('1．構成メンバー名簿'!T79=2,'1．構成メンバー名簿'!$N$22,""))</f>
        <v/>
      </c>
      <c r="F66" s="1" t="str">
        <f>IF(AND(I66&gt;0,SUM(I67:$I$261)=0),"←ここまで値でコピー","")</f>
        <v/>
      </c>
      <c r="I66" s="1">
        <f t="shared" si="0"/>
        <v>0</v>
      </c>
    </row>
    <row r="67" spans="1:9">
      <c r="A67" s="1" t="str">
        <f>IF(SUM(I67:$I$261)=0,"",A66+1)</f>
        <v/>
      </c>
      <c r="B67" s="1" t="str">
        <f>IF('1．構成メンバー名簿'!D80&lt;&gt;"",'1．構成メンバー名簿'!D80,"")</f>
        <v/>
      </c>
      <c r="C67" s="1" t="str">
        <f>IF('1．構成メンバー名簿'!E80&lt;&gt;"",'1．構成メンバー名簿'!E80,"")</f>
        <v/>
      </c>
      <c r="D67" s="1" t="str">
        <f>IF('1．構成メンバー名簿'!F80&lt;&gt;"",'1．構成メンバー名簿'!F80,"")</f>
        <v/>
      </c>
      <c r="E67" s="1" t="str">
        <f>IF('1．構成メンバー名簿'!T80=1,'1．構成メンバー名簿'!$M$22,IF('1．構成メンバー名簿'!T80=2,'1．構成メンバー名簿'!$N$22,""))</f>
        <v/>
      </c>
      <c r="F67" s="1" t="str">
        <f>IF(AND(I67&gt;0,SUM(I68:$I$261)=0),"←ここまで値でコピー","")</f>
        <v/>
      </c>
      <c r="I67" s="1">
        <f t="shared" si="0"/>
        <v>0</v>
      </c>
    </row>
    <row r="68" spans="1:9">
      <c r="A68" s="1" t="str">
        <f>IF(SUM(I68:$I$261)=0,"",A67+1)</f>
        <v/>
      </c>
      <c r="B68" s="1" t="str">
        <f>IF('1．構成メンバー名簿'!D81&lt;&gt;"",'1．構成メンバー名簿'!D81,"")</f>
        <v/>
      </c>
      <c r="C68" s="1" t="str">
        <f>IF('1．構成メンバー名簿'!E81&lt;&gt;"",'1．構成メンバー名簿'!E81,"")</f>
        <v/>
      </c>
      <c r="D68" s="1" t="str">
        <f>IF('1．構成メンバー名簿'!F81&lt;&gt;"",'1．構成メンバー名簿'!F81,"")</f>
        <v/>
      </c>
      <c r="E68" s="1" t="str">
        <f>IF('1．構成メンバー名簿'!T81=1,'1．構成メンバー名簿'!$M$22,IF('1．構成メンバー名簿'!T81=2,'1．構成メンバー名簿'!$N$22,""))</f>
        <v/>
      </c>
      <c r="F68" s="1" t="str">
        <f>IF(AND(I68&gt;0,SUM(I69:$I$261)=0),"←ここまで値でコピー","")</f>
        <v/>
      </c>
      <c r="I68" s="1">
        <f t="shared" si="0"/>
        <v>0</v>
      </c>
    </row>
    <row r="69" spans="1:9">
      <c r="A69" s="1" t="str">
        <f>IF(SUM(I69:$I$261)=0,"",A68+1)</f>
        <v/>
      </c>
      <c r="B69" s="1" t="str">
        <f>IF('1．構成メンバー名簿'!D82&lt;&gt;"",'1．構成メンバー名簿'!D82,"")</f>
        <v/>
      </c>
      <c r="C69" s="1" t="str">
        <f>IF('1．構成メンバー名簿'!E82&lt;&gt;"",'1．構成メンバー名簿'!E82,"")</f>
        <v/>
      </c>
      <c r="D69" s="1" t="str">
        <f>IF('1．構成メンバー名簿'!F82&lt;&gt;"",'1．構成メンバー名簿'!F82,"")</f>
        <v/>
      </c>
      <c r="E69" s="1" t="str">
        <f>IF('1．構成メンバー名簿'!T82=1,'1．構成メンバー名簿'!$M$22,IF('1．構成メンバー名簿'!T82=2,'1．構成メンバー名簿'!$N$22,""))</f>
        <v/>
      </c>
      <c r="F69" s="1" t="str">
        <f>IF(AND(I69&gt;0,SUM(I70:$I$261)=0),"←ここまで値でコピー","")</f>
        <v/>
      </c>
      <c r="I69" s="1">
        <f t="shared" si="0"/>
        <v>0</v>
      </c>
    </row>
    <row r="70" spans="1:9">
      <c r="A70" s="1" t="str">
        <f>IF(SUM(I70:$I$261)=0,"",A69+1)</f>
        <v/>
      </c>
      <c r="B70" s="1" t="str">
        <f>IF('1．構成メンバー名簿'!D83&lt;&gt;"",'1．構成メンバー名簿'!D83,"")</f>
        <v/>
      </c>
      <c r="C70" s="1" t="str">
        <f>IF('1．構成メンバー名簿'!E83&lt;&gt;"",'1．構成メンバー名簿'!E83,"")</f>
        <v/>
      </c>
      <c r="D70" s="1" t="str">
        <f>IF('1．構成メンバー名簿'!F83&lt;&gt;"",'1．構成メンバー名簿'!F83,"")</f>
        <v/>
      </c>
      <c r="E70" s="1" t="str">
        <f>IF('1．構成メンバー名簿'!T83=1,'1．構成メンバー名簿'!$M$22,IF('1．構成メンバー名簿'!T83=2,'1．構成メンバー名簿'!$N$22,""))</f>
        <v/>
      </c>
      <c r="F70" s="1" t="str">
        <f>IF(AND(I70&gt;0,SUM(I71:$I$261)=0),"←ここまで値でコピー","")</f>
        <v/>
      </c>
      <c r="I70" s="1">
        <f t="shared" si="0"/>
        <v>0</v>
      </c>
    </row>
    <row r="71" spans="1:9">
      <c r="A71" s="1" t="str">
        <f>IF(SUM(I71:$I$261)=0,"",A70+1)</f>
        <v/>
      </c>
      <c r="B71" s="1" t="str">
        <f>IF('1．構成メンバー名簿'!D84&lt;&gt;"",'1．構成メンバー名簿'!D84,"")</f>
        <v/>
      </c>
      <c r="C71" s="1" t="str">
        <f>IF('1．構成メンバー名簿'!E84&lt;&gt;"",'1．構成メンバー名簿'!E84,"")</f>
        <v/>
      </c>
      <c r="D71" s="1" t="str">
        <f>IF('1．構成メンバー名簿'!F84&lt;&gt;"",'1．構成メンバー名簿'!F84,"")</f>
        <v/>
      </c>
      <c r="E71" s="1" t="str">
        <f>IF('1．構成メンバー名簿'!T84=1,'1．構成メンバー名簿'!$M$22,IF('1．構成メンバー名簿'!T84=2,'1．構成メンバー名簿'!$N$22,""))</f>
        <v/>
      </c>
      <c r="F71" s="1" t="str">
        <f>IF(AND(I71&gt;0,SUM(I72:$I$261)=0),"←ここまで値でコピー","")</f>
        <v/>
      </c>
      <c r="I71" s="1">
        <f t="shared" si="0"/>
        <v>0</v>
      </c>
    </row>
    <row r="72" spans="1:9">
      <c r="A72" s="1" t="str">
        <f>IF(SUM(I72:$I$261)=0,"",A71+1)</f>
        <v/>
      </c>
      <c r="B72" s="1" t="str">
        <f>IF('1．構成メンバー名簿'!D85&lt;&gt;"",'1．構成メンバー名簿'!D85,"")</f>
        <v/>
      </c>
      <c r="C72" s="1" t="str">
        <f>IF('1．構成メンバー名簿'!E85&lt;&gt;"",'1．構成メンバー名簿'!E85,"")</f>
        <v/>
      </c>
      <c r="D72" s="1" t="str">
        <f>IF('1．構成メンバー名簿'!F85&lt;&gt;"",'1．構成メンバー名簿'!F85,"")</f>
        <v/>
      </c>
      <c r="E72" s="1" t="str">
        <f>IF('1．構成メンバー名簿'!T85=1,'1．構成メンバー名簿'!$M$22,IF('1．構成メンバー名簿'!T85=2,'1．構成メンバー名簿'!$N$22,""))</f>
        <v/>
      </c>
      <c r="F72" s="1" t="str">
        <f>IF(AND(I72&gt;0,SUM(I73:$I$261)=0),"←ここまで値でコピー","")</f>
        <v/>
      </c>
      <c r="I72" s="1">
        <f t="shared" si="0"/>
        <v>0</v>
      </c>
    </row>
    <row r="73" spans="1:9">
      <c r="A73" s="1" t="str">
        <f>IF(SUM(I73:$I$261)=0,"",A72+1)</f>
        <v/>
      </c>
      <c r="B73" s="1" t="str">
        <f>IF('1．構成メンバー名簿'!D86&lt;&gt;"",'1．構成メンバー名簿'!D86,"")</f>
        <v/>
      </c>
      <c r="C73" s="1" t="str">
        <f>IF('1．構成メンバー名簿'!E86&lt;&gt;"",'1．構成メンバー名簿'!E86,"")</f>
        <v/>
      </c>
      <c r="D73" s="1" t="str">
        <f>IF('1．構成メンバー名簿'!F86&lt;&gt;"",'1．構成メンバー名簿'!F86,"")</f>
        <v/>
      </c>
      <c r="E73" s="1" t="str">
        <f>IF('1．構成メンバー名簿'!T86=1,'1．構成メンバー名簿'!$M$22,IF('1．構成メンバー名簿'!T86=2,'1．構成メンバー名簿'!$N$22,""))</f>
        <v/>
      </c>
      <c r="F73" s="1" t="str">
        <f>IF(AND(I73&gt;0,SUM(I74:$I$261)=0),"←ここまで値でコピー","")</f>
        <v/>
      </c>
      <c r="I73" s="1">
        <f t="shared" si="0"/>
        <v>0</v>
      </c>
    </row>
    <row r="74" spans="1:9">
      <c r="A74" s="1" t="str">
        <f>IF(SUM(I74:$I$261)=0,"",A73+1)</f>
        <v/>
      </c>
      <c r="B74" s="1" t="str">
        <f>IF('1．構成メンバー名簿'!D87&lt;&gt;"",'1．構成メンバー名簿'!D87,"")</f>
        <v/>
      </c>
      <c r="C74" s="1" t="str">
        <f>IF('1．構成メンバー名簿'!E87&lt;&gt;"",'1．構成メンバー名簿'!E87,"")</f>
        <v/>
      </c>
      <c r="D74" s="1" t="str">
        <f>IF('1．構成メンバー名簿'!F87&lt;&gt;"",'1．構成メンバー名簿'!F87,"")</f>
        <v/>
      </c>
      <c r="E74" s="1" t="str">
        <f>IF('1．構成メンバー名簿'!T87=1,'1．構成メンバー名簿'!$M$22,IF('1．構成メンバー名簿'!T87=2,'1．構成メンバー名簿'!$N$22,""))</f>
        <v/>
      </c>
      <c r="F74" s="1" t="str">
        <f>IF(AND(I74&gt;0,SUM(I75:$I$261)=0),"←ここまで値でコピー","")</f>
        <v/>
      </c>
      <c r="I74" s="1">
        <f t="shared" si="0"/>
        <v>0</v>
      </c>
    </row>
    <row r="75" spans="1:9">
      <c r="A75" s="1" t="str">
        <f>IF(SUM(I75:$I$261)=0,"",A74+1)</f>
        <v/>
      </c>
      <c r="B75" s="1" t="str">
        <f>IF('1．構成メンバー名簿'!D88&lt;&gt;"",'1．構成メンバー名簿'!D88,"")</f>
        <v/>
      </c>
      <c r="C75" s="1" t="str">
        <f>IF('1．構成メンバー名簿'!E88&lt;&gt;"",'1．構成メンバー名簿'!E88,"")</f>
        <v/>
      </c>
      <c r="D75" s="1" t="str">
        <f>IF('1．構成メンバー名簿'!F88&lt;&gt;"",'1．構成メンバー名簿'!F88,"")</f>
        <v/>
      </c>
      <c r="E75" s="1" t="str">
        <f>IF('1．構成メンバー名簿'!T88=1,'1．構成メンバー名簿'!$M$22,IF('1．構成メンバー名簿'!T88=2,'1．構成メンバー名簿'!$N$22,""))</f>
        <v/>
      </c>
      <c r="F75" s="1" t="str">
        <f>IF(AND(I75&gt;0,SUM(I76:$I$261)=0),"←ここまで値でコピー","")</f>
        <v/>
      </c>
      <c r="I75" s="1">
        <f t="shared" si="0"/>
        <v>0</v>
      </c>
    </row>
    <row r="76" spans="1:9">
      <c r="A76" s="1" t="str">
        <f>IF(SUM(I76:$I$261)=0,"",A75+1)</f>
        <v/>
      </c>
      <c r="B76" s="1" t="str">
        <f>IF('1．構成メンバー名簿'!D89&lt;&gt;"",'1．構成メンバー名簿'!D89,"")</f>
        <v/>
      </c>
      <c r="C76" s="1" t="str">
        <f>IF('1．構成メンバー名簿'!E89&lt;&gt;"",'1．構成メンバー名簿'!E89,"")</f>
        <v/>
      </c>
      <c r="D76" s="1" t="str">
        <f>IF('1．構成メンバー名簿'!F89&lt;&gt;"",'1．構成メンバー名簿'!F89,"")</f>
        <v/>
      </c>
      <c r="E76" s="1" t="str">
        <f>IF('1．構成メンバー名簿'!T89=1,'1．構成メンバー名簿'!$M$22,IF('1．構成メンバー名簿'!T89=2,'1．構成メンバー名簿'!$N$22,""))</f>
        <v/>
      </c>
      <c r="F76" s="1" t="str">
        <f>IF(AND(I76&gt;0,SUM(I77:$I$261)=0),"←ここまで値でコピー","")</f>
        <v/>
      </c>
      <c r="I76" s="1">
        <f t="shared" si="0"/>
        <v>0</v>
      </c>
    </row>
    <row r="77" spans="1:9">
      <c r="A77" s="1" t="str">
        <f>IF(SUM(I77:$I$261)=0,"",A76+1)</f>
        <v/>
      </c>
      <c r="B77" s="1" t="str">
        <f>IF('1．構成メンバー名簿'!D90&lt;&gt;"",'1．構成メンバー名簿'!D90,"")</f>
        <v/>
      </c>
      <c r="C77" s="1" t="str">
        <f>IF('1．構成メンバー名簿'!E90&lt;&gt;"",'1．構成メンバー名簿'!E90,"")</f>
        <v/>
      </c>
      <c r="D77" s="1" t="str">
        <f>IF('1．構成メンバー名簿'!F90&lt;&gt;"",'1．構成メンバー名簿'!F90,"")</f>
        <v/>
      </c>
      <c r="E77" s="1" t="str">
        <f>IF('1．構成メンバー名簿'!T90=1,'1．構成メンバー名簿'!$M$22,IF('1．構成メンバー名簿'!T90=2,'1．構成メンバー名簿'!$N$22,""))</f>
        <v/>
      </c>
      <c r="F77" s="1" t="str">
        <f>IF(AND(I77&gt;0,SUM(I78:$I$261)=0),"←ここまで値でコピー","")</f>
        <v/>
      </c>
      <c r="I77" s="1">
        <f t="shared" ref="I77:I140" si="1">IF(COUNTBLANK(B77:E77)=4,0,1)</f>
        <v>0</v>
      </c>
    </row>
    <row r="78" spans="1:9">
      <c r="A78" s="1" t="str">
        <f>IF(SUM(I78:$I$261)=0,"",A77+1)</f>
        <v/>
      </c>
      <c r="B78" s="1" t="str">
        <f>IF('1．構成メンバー名簿'!D91&lt;&gt;"",'1．構成メンバー名簿'!D91,"")</f>
        <v/>
      </c>
      <c r="C78" s="1" t="str">
        <f>IF('1．構成メンバー名簿'!E91&lt;&gt;"",'1．構成メンバー名簿'!E91,"")</f>
        <v/>
      </c>
      <c r="D78" s="1" t="str">
        <f>IF('1．構成メンバー名簿'!F91&lt;&gt;"",'1．構成メンバー名簿'!F91,"")</f>
        <v/>
      </c>
      <c r="E78" s="1" t="str">
        <f>IF('1．構成メンバー名簿'!T91=1,'1．構成メンバー名簿'!$M$22,IF('1．構成メンバー名簿'!T91=2,'1．構成メンバー名簿'!$N$22,""))</f>
        <v/>
      </c>
      <c r="F78" s="1" t="str">
        <f>IF(AND(I78&gt;0,SUM(I79:$I$261)=0),"←ここまで値でコピー","")</f>
        <v/>
      </c>
      <c r="I78" s="1">
        <f t="shared" si="1"/>
        <v>0</v>
      </c>
    </row>
    <row r="79" spans="1:9">
      <c r="A79" s="1" t="str">
        <f>IF(SUM(I79:$I$261)=0,"",A78+1)</f>
        <v/>
      </c>
      <c r="B79" s="1" t="str">
        <f>IF('1．構成メンバー名簿'!D92&lt;&gt;"",'1．構成メンバー名簿'!D92,"")</f>
        <v/>
      </c>
      <c r="C79" s="1" t="str">
        <f>IF('1．構成メンバー名簿'!E92&lt;&gt;"",'1．構成メンバー名簿'!E92,"")</f>
        <v/>
      </c>
      <c r="D79" s="1" t="str">
        <f>IF('1．構成メンバー名簿'!F92&lt;&gt;"",'1．構成メンバー名簿'!F92,"")</f>
        <v/>
      </c>
      <c r="E79" s="1" t="str">
        <f>IF('1．構成メンバー名簿'!T92=1,'1．構成メンバー名簿'!$M$22,IF('1．構成メンバー名簿'!T92=2,'1．構成メンバー名簿'!$N$22,""))</f>
        <v/>
      </c>
      <c r="F79" s="1" t="str">
        <f>IF(AND(I79&gt;0,SUM(I80:$I$261)=0),"←ここまで値でコピー","")</f>
        <v/>
      </c>
      <c r="I79" s="1">
        <f t="shared" si="1"/>
        <v>0</v>
      </c>
    </row>
    <row r="80" spans="1:9">
      <c r="A80" s="1" t="str">
        <f>IF(SUM(I80:$I$261)=0,"",A79+1)</f>
        <v/>
      </c>
      <c r="B80" s="1" t="str">
        <f>IF('1．構成メンバー名簿'!D93&lt;&gt;"",'1．構成メンバー名簿'!D93,"")</f>
        <v/>
      </c>
      <c r="C80" s="1" t="str">
        <f>IF('1．構成メンバー名簿'!E93&lt;&gt;"",'1．構成メンバー名簿'!E93,"")</f>
        <v/>
      </c>
      <c r="D80" s="1" t="str">
        <f>IF('1．構成メンバー名簿'!F93&lt;&gt;"",'1．構成メンバー名簿'!F93,"")</f>
        <v/>
      </c>
      <c r="E80" s="1" t="str">
        <f>IF('1．構成メンバー名簿'!T93=1,'1．構成メンバー名簿'!$M$22,IF('1．構成メンバー名簿'!T93=2,'1．構成メンバー名簿'!$N$22,""))</f>
        <v/>
      </c>
      <c r="F80" s="1" t="str">
        <f>IF(AND(I80&gt;0,SUM(I81:$I$261)=0),"←ここまで値でコピー","")</f>
        <v/>
      </c>
      <c r="I80" s="1">
        <f t="shared" si="1"/>
        <v>0</v>
      </c>
    </row>
    <row r="81" spans="1:9">
      <c r="A81" s="1" t="str">
        <f>IF(SUM(I81:$I$261)=0,"",A80+1)</f>
        <v/>
      </c>
      <c r="B81" s="1" t="str">
        <f>IF('1．構成メンバー名簿'!D94&lt;&gt;"",'1．構成メンバー名簿'!D94,"")</f>
        <v/>
      </c>
      <c r="C81" s="1" t="str">
        <f>IF('1．構成メンバー名簿'!E94&lt;&gt;"",'1．構成メンバー名簿'!E94,"")</f>
        <v/>
      </c>
      <c r="D81" s="1" t="str">
        <f>IF('1．構成メンバー名簿'!F94&lt;&gt;"",'1．構成メンバー名簿'!F94,"")</f>
        <v/>
      </c>
      <c r="E81" s="1" t="str">
        <f>IF('1．構成メンバー名簿'!T94=1,'1．構成メンバー名簿'!$M$22,IF('1．構成メンバー名簿'!T94=2,'1．構成メンバー名簿'!$N$22,""))</f>
        <v/>
      </c>
      <c r="F81" s="1" t="str">
        <f>IF(AND(I81&gt;0,SUM(I82:$I$261)=0),"←ここまで値でコピー","")</f>
        <v/>
      </c>
      <c r="I81" s="1">
        <f t="shared" si="1"/>
        <v>0</v>
      </c>
    </row>
    <row r="82" spans="1:9">
      <c r="A82" s="1" t="str">
        <f>IF(SUM(I82:$I$261)=0,"",A81+1)</f>
        <v/>
      </c>
      <c r="B82" s="1" t="str">
        <f>IF('1．構成メンバー名簿'!D95&lt;&gt;"",'1．構成メンバー名簿'!D95,"")</f>
        <v/>
      </c>
      <c r="C82" s="1" t="str">
        <f>IF('1．構成メンバー名簿'!E95&lt;&gt;"",'1．構成メンバー名簿'!E95,"")</f>
        <v/>
      </c>
      <c r="D82" s="1" t="str">
        <f>IF('1．構成メンバー名簿'!F95&lt;&gt;"",'1．構成メンバー名簿'!F95,"")</f>
        <v/>
      </c>
      <c r="E82" s="1" t="str">
        <f>IF('1．構成メンバー名簿'!T95=1,'1．構成メンバー名簿'!$M$22,IF('1．構成メンバー名簿'!T95=2,'1．構成メンバー名簿'!$N$22,""))</f>
        <v/>
      </c>
      <c r="F82" s="1" t="str">
        <f>IF(AND(I82&gt;0,SUM(I83:$I$261)=0),"←ここまで値でコピー","")</f>
        <v/>
      </c>
      <c r="I82" s="1">
        <f t="shared" si="1"/>
        <v>0</v>
      </c>
    </row>
    <row r="83" spans="1:9">
      <c r="A83" s="1" t="str">
        <f>IF(SUM(I83:$I$261)=0,"",A82+1)</f>
        <v/>
      </c>
      <c r="B83" s="1" t="str">
        <f>IF('1．構成メンバー名簿'!D96&lt;&gt;"",'1．構成メンバー名簿'!D96,"")</f>
        <v/>
      </c>
      <c r="C83" s="1" t="str">
        <f>IF('1．構成メンバー名簿'!E96&lt;&gt;"",'1．構成メンバー名簿'!E96,"")</f>
        <v/>
      </c>
      <c r="D83" s="1" t="str">
        <f>IF('1．構成メンバー名簿'!F96&lt;&gt;"",'1．構成メンバー名簿'!F96,"")</f>
        <v/>
      </c>
      <c r="E83" s="1" t="str">
        <f>IF('1．構成メンバー名簿'!T96=1,'1．構成メンバー名簿'!$M$22,IF('1．構成メンバー名簿'!T96=2,'1．構成メンバー名簿'!$N$22,""))</f>
        <v/>
      </c>
      <c r="F83" s="1" t="str">
        <f>IF(AND(I83&gt;0,SUM(I84:$I$261)=0),"←ここまで値でコピー","")</f>
        <v/>
      </c>
      <c r="I83" s="1">
        <f t="shared" si="1"/>
        <v>0</v>
      </c>
    </row>
    <row r="84" spans="1:9">
      <c r="A84" s="1" t="str">
        <f>IF(SUM(I84:$I$261)=0,"",A83+1)</f>
        <v/>
      </c>
      <c r="B84" s="1" t="str">
        <f>IF('1．構成メンバー名簿'!D97&lt;&gt;"",'1．構成メンバー名簿'!D97,"")</f>
        <v/>
      </c>
      <c r="C84" s="1" t="str">
        <f>IF('1．構成メンバー名簿'!E97&lt;&gt;"",'1．構成メンバー名簿'!E97,"")</f>
        <v/>
      </c>
      <c r="D84" s="1" t="str">
        <f>IF('1．構成メンバー名簿'!F97&lt;&gt;"",'1．構成メンバー名簿'!F97,"")</f>
        <v/>
      </c>
      <c r="E84" s="1" t="str">
        <f>IF('1．構成メンバー名簿'!T97=1,'1．構成メンバー名簿'!$M$22,IF('1．構成メンバー名簿'!T97=2,'1．構成メンバー名簿'!$N$22,""))</f>
        <v/>
      </c>
      <c r="F84" s="1" t="str">
        <f>IF(AND(I84&gt;0,SUM(I85:$I$261)=0),"←ここまで値でコピー","")</f>
        <v/>
      </c>
      <c r="I84" s="1">
        <f t="shared" si="1"/>
        <v>0</v>
      </c>
    </row>
    <row r="85" spans="1:9">
      <c r="A85" s="1" t="str">
        <f>IF(SUM(I85:$I$261)=0,"",A84+1)</f>
        <v/>
      </c>
      <c r="B85" s="1" t="str">
        <f>IF('1．構成メンバー名簿'!D98&lt;&gt;"",'1．構成メンバー名簿'!D98,"")</f>
        <v/>
      </c>
      <c r="C85" s="1" t="str">
        <f>IF('1．構成メンバー名簿'!E98&lt;&gt;"",'1．構成メンバー名簿'!E98,"")</f>
        <v/>
      </c>
      <c r="D85" s="1" t="str">
        <f>IF('1．構成メンバー名簿'!F98&lt;&gt;"",'1．構成メンバー名簿'!F98,"")</f>
        <v/>
      </c>
      <c r="E85" s="1" t="str">
        <f>IF('1．構成メンバー名簿'!T98=1,'1．構成メンバー名簿'!$M$22,IF('1．構成メンバー名簿'!T98=2,'1．構成メンバー名簿'!$N$22,""))</f>
        <v/>
      </c>
      <c r="F85" s="1" t="str">
        <f>IF(AND(I85&gt;0,SUM(I86:$I$261)=0),"←ここまで値でコピー","")</f>
        <v/>
      </c>
      <c r="I85" s="1">
        <f t="shared" si="1"/>
        <v>0</v>
      </c>
    </row>
    <row r="86" spans="1:9">
      <c r="A86" s="1" t="str">
        <f>IF(SUM(I86:$I$261)=0,"",A85+1)</f>
        <v/>
      </c>
      <c r="B86" s="1" t="str">
        <f>IF('1．構成メンバー名簿'!D99&lt;&gt;"",'1．構成メンバー名簿'!D99,"")</f>
        <v/>
      </c>
      <c r="C86" s="1" t="str">
        <f>IF('1．構成メンバー名簿'!E99&lt;&gt;"",'1．構成メンバー名簿'!E99,"")</f>
        <v/>
      </c>
      <c r="D86" s="1" t="str">
        <f>IF('1．構成メンバー名簿'!F99&lt;&gt;"",'1．構成メンバー名簿'!F99,"")</f>
        <v/>
      </c>
      <c r="E86" s="1" t="str">
        <f>IF('1．構成メンバー名簿'!T99=1,'1．構成メンバー名簿'!$M$22,IF('1．構成メンバー名簿'!T99=2,'1．構成メンバー名簿'!$N$22,""))</f>
        <v/>
      </c>
      <c r="F86" s="1" t="str">
        <f>IF(AND(I86&gt;0,SUM(I87:$I$261)=0),"←ここまで値でコピー","")</f>
        <v/>
      </c>
      <c r="I86" s="1">
        <f t="shared" si="1"/>
        <v>0</v>
      </c>
    </row>
    <row r="87" spans="1:9">
      <c r="A87" s="1" t="str">
        <f>IF(SUM(I87:$I$261)=0,"",A86+1)</f>
        <v/>
      </c>
      <c r="B87" s="1" t="str">
        <f>IF('1．構成メンバー名簿'!D100&lt;&gt;"",'1．構成メンバー名簿'!D100,"")</f>
        <v/>
      </c>
      <c r="C87" s="1" t="str">
        <f>IF('1．構成メンバー名簿'!E100&lt;&gt;"",'1．構成メンバー名簿'!E100,"")</f>
        <v/>
      </c>
      <c r="D87" s="1" t="str">
        <f>IF('1．構成メンバー名簿'!F100&lt;&gt;"",'1．構成メンバー名簿'!F100,"")</f>
        <v/>
      </c>
      <c r="E87" s="1" t="str">
        <f>IF('1．構成メンバー名簿'!T100=1,'1．構成メンバー名簿'!$M$22,IF('1．構成メンバー名簿'!T100=2,'1．構成メンバー名簿'!$N$22,""))</f>
        <v/>
      </c>
      <c r="F87" s="1" t="str">
        <f>IF(AND(I87&gt;0,SUM(I88:$I$261)=0),"←ここまで値でコピー","")</f>
        <v/>
      </c>
      <c r="I87" s="1">
        <f t="shared" si="1"/>
        <v>0</v>
      </c>
    </row>
    <row r="88" spans="1:9">
      <c r="A88" s="1" t="str">
        <f>IF(SUM(I88:$I$261)=0,"",A87+1)</f>
        <v/>
      </c>
      <c r="B88" s="1" t="str">
        <f>IF('1．構成メンバー名簿'!D101&lt;&gt;"",'1．構成メンバー名簿'!D101,"")</f>
        <v/>
      </c>
      <c r="C88" s="1" t="str">
        <f>IF('1．構成メンバー名簿'!E101&lt;&gt;"",'1．構成メンバー名簿'!E101,"")</f>
        <v/>
      </c>
      <c r="D88" s="1" t="str">
        <f>IF('1．構成メンバー名簿'!F101&lt;&gt;"",'1．構成メンバー名簿'!F101,"")</f>
        <v/>
      </c>
      <c r="E88" s="1" t="str">
        <f>IF('1．構成メンバー名簿'!T101=1,'1．構成メンバー名簿'!$M$22,IF('1．構成メンバー名簿'!T101=2,'1．構成メンバー名簿'!$N$22,""))</f>
        <v/>
      </c>
      <c r="F88" s="1" t="str">
        <f>IF(AND(I88&gt;0,SUM(I89:$I$261)=0),"←ここまで値でコピー","")</f>
        <v/>
      </c>
      <c r="I88" s="1">
        <f t="shared" si="1"/>
        <v>0</v>
      </c>
    </row>
    <row r="89" spans="1:9">
      <c r="A89" s="1" t="str">
        <f>IF(SUM(I89:$I$261)=0,"",A88+1)</f>
        <v/>
      </c>
      <c r="B89" s="1" t="str">
        <f>IF('1．構成メンバー名簿'!D102&lt;&gt;"",'1．構成メンバー名簿'!D102,"")</f>
        <v/>
      </c>
      <c r="C89" s="1" t="str">
        <f>IF('1．構成メンバー名簿'!E102&lt;&gt;"",'1．構成メンバー名簿'!E102,"")</f>
        <v/>
      </c>
      <c r="D89" s="1" t="str">
        <f>IF('1．構成メンバー名簿'!F102&lt;&gt;"",'1．構成メンバー名簿'!F102,"")</f>
        <v/>
      </c>
      <c r="E89" s="1" t="str">
        <f>IF('1．構成メンバー名簿'!T102=1,'1．構成メンバー名簿'!$M$22,IF('1．構成メンバー名簿'!T102=2,'1．構成メンバー名簿'!$N$22,""))</f>
        <v/>
      </c>
      <c r="F89" s="1" t="str">
        <f>IF(AND(I89&gt;0,SUM(I90:$I$261)=0),"←ここまで値でコピー","")</f>
        <v/>
      </c>
      <c r="I89" s="1">
        <f t="shared" si="1"/>
        <v>0</v>
      </c>
    </row>
    <row r="90" spans="1:9">
      <c r="A90" s="1" t="str">
        <f>IF(SUM(I90:$I$261)=0,"",A89+1)</f>
        <v/>
      </c>
      <c r="B90" s="1" t="str">
        <f>IF('1．構成メンバー名簿'!D103&lt;&gt;"",'1．構成メンバー名簿'!D103,"")</f>
        <v/>
      </c>
      <c r="C90" s="1" t="str">
        <f>IF('1．構成メンバー名簿'!E103&lt;&gt;"",'1．構成メンバー名簿'!E103,"")</f>
        <v/>
      </c>
      <c r="D90" s="1" t="str">
        <f>IF('1．構成メンバー名簿'!F103&lt;&gt;"",'1．構成メンバー名簿'!F103,"")</f>
        <v/>
      </c>
      <c r="E90" s="1" t="str">
        <f>IF('1．構成メンバー名簿'!T103=1,'1．構成メンバー名簿'!$M$22,IF('1．構成メンバー名簿'!T103=2,'1．構成メンバー名簿'!$N$22,""))</f>
        <v/>
      </c>
      <c r="F90" s="1" t="str">
        <f>IF(AND(I90&gt;0,SUM(I91:$I$261)=0),"←ここまで値でコピー","")</f>
        <v/>
      </c>
      <c r="I90" s="1">
        <f t="shared" si="1"/>
        <v>0</v>
      </c>
    </row>
    <row r="91" spans="1:9">
      <c r="A91" s="1" t="str">
        <f>IF(SUM(I91:$I$261)=0,"",A90+1)</f>
        <v/>
      </c>
      <c r="B91" s="1" t="str">
        <f>IF('1．構成メンバー名簿'!D104&lt;&gt;"",'1．構成メンバー名簿'!D104,"")</f>
        <v/>
      </c>
      <c r="C91" s="1" t="str">
        <f>IF('1．構成メンバー名簿'!E104&lt;&gt;"",'1．構成メンバー名簿'!E104,"")</f>
        <v/>
      </c>
      <c r="D91" s="1" t="str">
        <f>IF('1．構成メンバー名簿'!F104&lt;&gt;"",'1．構成メンバー名簿'!F104,"")</f>
        <v/>
      </c>
      <c r="E91" s="1" t="str">
        <f>IF('1．構成メンバー名簿'!T104=1,'1．構成メンバー名簿'!$M$22,IF('1．構成メンバー名簿'!T104=2,'1．構成メンバー名簿'!$N$22,""))</f>
        <v/>
      </c>
      <c r="F91" s="1" t="str">
        <f>IF(AND(I91&gt;0,SUM(I92:$I$261)=0),"←ここまで値でコピー","")</f>
        <v/>
      </c>
      <c r="I91" s="1">
        <f t="shared" si="1"/>
        <v>0</v>
      </c>
    </row>
    <row r="92" spans="1:9">
      <c r="A92" s="1" t="str">
        <f>IF(SUM(I92:$I$261)=0,"",A91+1)</f>
        <v/>
      </c>
      <c r="B92" s="1" t="str">
        <f>IF('1．構成メンバー名簿'!D105&lt;&gt;"",'1．構成メンバー名簿'!D105,"")</f>
        <v/>
      </c>
      <c r="C92" s="1" t="str">
        <f>IF('1．構成メンバー名簿'!E105&lt;&gt;"",'1．構成メンバー名簿'!E105,"")</f>
        <v/>
      </c>
      <c r="D92" s="1" t="str">
        <f>IF('1．構成メンバー名簿'!F105&lt;&gt;"",'1．構成メンバー名簿'!F105,"")</f>
        <v/>
      </c>
      <c r="E92" s="1" t="str">
        <f>IF('1．構成メンバー名簿'!T105=1,'1．構成メンバー名簿'!$M$22,IF('1．構成メンバー名簿'!T105=2,'1．構成メンバー名簿'!$N$22,""))</f>
        <v/>
      </c>
      <c r="F92" s="1" t="str">
        <f>IF(AND(I92&gt;0,SUM(I93:$I$261)=0),"←ここまで値でコピー","")</f>
        <v/>
      </c>
      <c r="I92" s="1">
        <f t="shared" si="1"/>
        <v>0</v>
      </c>
    </row>
    <row r="93" spans="1:9">
      <c r="A93" s="1" t="str">
        <f>IF(SUM(I93:$I$261)=0,"",A92+1)</f>
        <v/>
      </c>
      <c r="B93" s="1" t="str">
        <f>IF('1．構成メンバー名簿'!D106&lt;&gt;"",'1．構成メンバー名簿'!D106,"")</f>
        <v/>
      </c>
      <c r="C93" s="1" t="str">
        <f>IF('1．構成メンバー名簿'!E106&lt;&gt;"",'1．構成メンバー名簿'!E106,"")</f>
        <v/>
      </c>
      <c r="D93" s="1" t="str">
        <f>IF('1．構成メンバー名簿'!F106&lt;&gt;"",'1．構成メンバー名簿'!F106,"")</f>
        <v/>
      </c>
      <c r="E93" s="1" t="str">
        <f>IF('1．構成メンバー名簿'!T106=1,'1．構成メンバー名簿'!$M$22,IF('1．構成メンバー名簿'!T106=2,'1．構成メンバー名簿'!$N$22,""))</f>
        <v/>
      </c>
      <c r="F93" s="1" t="str">
        <f>IF(AND(I93&gt;0,SUM(I94:$I$261)=0),"←ここまで値でコピー","")</f>
        <v/>
      </c>
      <c r="I93" s="1">
        <f t="shared" si="1"/>
        <v>0</v>
      </c>
    </row>
    <row r="94" spans="1:9">
      <c r="A94" s="1" t="str">
        <f>IF(SUM(I94:$I$261)=0,"",A93+1)</f>
        <v/>
      </c>
      <c r="B94" s="1" t="str">
        <f>IF('1．構成メンバー名簿'!D107&lt;&gt;"",'1．構成メンバー名簿'!D107,"")</f>
        <v/>
      </c>
      <c r="C94" s="1" t="str">
        <f>IF('1．構成メンバー名簿'!E107&lt;&gt;"",'1．構成メンバー名簿'!E107,"")</f>
        <v/>
      </c>
      <c r="D94" s="1" t="str">
        <f>IF('1．構成メンバー名簿'!F107&lt;&gt;"",'1．構成メンバー名簿'!F107,"")</f>
        <v/>
      </c>
      <c r="E94" s="1" t="str">
        <f>IF('1．構成メンバー名簿'!T107=1,'1．構成メンバー名簿'!$M$22,IF('1．構成メンバー名簿'!T107=2,'1．構成メンバー名簿'!$N$22,""))</f>
        <v/>
      </c>
      <c r="F94" s="1" t="str">
        <f>IF(AND(I94&gt;0,SUM(I95:$I$261)=0),"←ここまで値でコピー","")</f>
        <v/>
      </c>
      <c r="I94" s="1">
        <f t="shared" si="1"/>
        <v>0</v>
      </c>
    </row>
    <row r="95" spans="1:9">
      <c r="A95" s="1" t="str">
        <f>IF(SUM(I95:$I$261)=0,"",A94+1)</f>
        <v/>
      </c>
      <c r="B95" s="1" t="str">
        <f>IF('1．構成メンバー名簿'!D108&lt;&gt;"",'1．構成メンバー名簿'!D108,"")</f>
        <v/>
      </c>
      <c r="C95" s="1" t="str">
        <f>IF('1．構成メンバー名簿'!E108&lt;&gt;"",'1．構成メンバー名簿'!E108,"")</f>
        <v/>
      </c>
      <c r="D95" s="1" t="str">
        <f>IF('1．構成メンバー名簿'!F108&lt;&gt;"",'1．構成メンバー名簿'!F108,"")</f>
        <v/>
      </c>
      <c r="E95" s="1" t="str">
        <f>IF('1．構成メンバー名簿'!T108=1,'1．構成メンバー名簿'!$M$22,IF('1．構成メンバー名簿'!T108=2,'1．構成メンバー名簿'!$N$22,""))</f>
        <v/>
      </c>
      <c r="F95" s="1" t="str">
        <f>IF(AND(I95&gt;0,SUM(I96:$I$261)=0),"←ここまで値でコピー","")</f>
        <v/>
      </c>
      <c r="I95" s="1">
        <f t="shared" si="1"/>
        <v>0</v>
      </c>
    </row>
    <row r="96" spans="1:9">
      <c r="A96" s="1" t="str">
        <f>IF(SUM(I96:$I$261)=0,"",A95+1)</f>
        <v/>
      </c>
      <c r="B96" s="1" t="str">
        <f>IF('1．構成メンバー名簿'!D109&lt;&gt;"",'1．構成メンバー名簿'!D109,"")</f>
        <v/>
      </c>
      <c r="C96" s="1" t="str">
        <f>IF('1．構成メンバー名簿'!E109&lt;&gt;"",'1．構成メンバー名簿'!E109,"")</f>
        <v/>
      </c>
      <c r="D96" s="1" t="str">
        <f>IF('1．構成メンバー名簿'!F109&lt;&gt;"",'1．構成メンバー名簿'!F109,"")</f>
        <v/>
      </c>
      <c r="E96" s="1" t="str">
        <f>IF('1．構成メンバー名簿'!T109=1,'1．構成メンバー名簿'!$M$22,IF('1．構成メンバー名簿'!T109=2,'1．構成メンバー名簿'!$N$22,""))</f>
        <v/>
      </c>
      <c r="F96" s="1" t="str">
        <f>IF(AND(I96&gt;0,SUM(I97:$I$261)=0),"←ここまで値でコピー","")</f>
        <v/>
      </c>
      <c r="I96" s="1">
        <f t="shared" si="1"/>
        <v>0</v>
      </c>
    </row>
    <row r="97" spans="1:9">
      <c r="A97" s="1" t="str">
        <f>IF(SUM(I97:$I$261)=0,"",A96+1)</f>
        <v/>
      </c>
      <c r="B97" s="1" t="str">
        <f>IF('1．構成メンバー名簿'!D110&lt;&gt;"",'1．構成メンバー名簿'!D110,"")</f>
        <v/>
      </c>
      <c r="C97" s="1" t="str">
        <f>IF('1．構成メンバー名簿'!E110&lt;&gt;"",'1．構成メンバー名簿'!E110,"")</f>
        <v/>
      </c>
      <c r="D97" s="1" t="str">
        <f>IF('1．構成メンバー名簿'!F110&lt;&gt;"",'1．構成メンバー名簿'!F110,"")</f>
        <v/>
      </c>
      <c r="E97" s="1" t="str">
        <f>IF('1．構成メンバー名簿'!T110=1,'1．構成メンバー名簿'!$M$22,IF('1．構成メンバー名簿'!T110=2,'1．構成メンバー名簿'!$N$22,""))</f>
        <v/>
      </c>
      <c r="F97" s="1" t="str">
        <f>IF(AND(I97&gt;0,SUM(I98:$I$261)=0),"←ここまで値でコピー","")</f>
        <v/>
      </c>
      <c r="I97" s="1">
        <f t="shared" si="1"/>
        <v>0</v>
      </c>
    </row>
    <row r="98" spans="1:9">
      <c r="A98" s="1" t="str">
        <f>IF(SUM(I98:$I$261)=0,"",A97+1)</f>
        <v/>
      </c>
      <c r="B98" s="1" t="str">
        <f>IF('1．構成メンバー名簿'!D111&lt;&gt;"",'1．構成メンバー名簿'!D111,"")</f>
        <v/>
      </c>
      <c r="C98" s="1" t="str">
        <f>IF('1．構成メンバー名簿'!E111&lt;&gt;"",'1．構成メンバー名簿'!E111,"")</f>
        <v/>
      </c>
      <c r="D98" s="1" t="str">
        <f>IF('1．構成メンバー名簿'!F111&lt;&gt;"",'1．構成メンバー名簿'!F111,"")</f>
        <v/>
      </c>
      <c r="E98" s="1" t="str">
        <f>IF('1．構成メンバー名簿'!T111=1,'1．構成メンバー名簿'!$M$22,IF('1．構成メンバー名簿'!T111=2,'1．構成メンバー名簿'!$N$22,""))</f>
        <v/>
      </c>
      <c r="F98" s="1" t="str">
        <f>IF(AND(I98&gt;0,SUM(I99:$I$261)=0),"←ここまで値でコピー","")</f>
        <v/>
      </c>
      <c r="I98" s="1">
        <f t="shared" si="1"/>
        <v>0</v>
      </c>
    </row>
    <row r="99" spans="1:9">
      <c r="A99" s="1" t="str">
        <f>IF(SUM(I99:$I$261)=0,"",A98+1)</f>
        <v/>
      </c>
      <c r="B99" s="1" t="str">
        <f>IF('1．構成メンバー名簿'!D112&lt;&gt;"",'1．構成メンバー名簿'!D112,"")</f>
        <v/>
      </c>
      <c r="C99" s="1" t="str">
        <f>IF('1．構成メンバー名簿'!E112&lt;&gt;"",'1．構成メンバー名簿'!E112,"")</f>
        <v/>
      </c>
      <c r="D99" s="1" t="str">
        <f>IF('1．構成メンバー名簿'!F112&lt;&gt;"",'1．構成メンバー名簿'!F112,"")</f>
        <v/>
      </c>
      <c r="E99" s="1" t="str">
        <f>IF('1．構成メンバー名簿'!T112=1,'1．構成メンバー名簿'!$M$22,IF('1．構成メンバー名簿'!T112=2,'1．構成メンバー名簿'!$N$22,""))</f>
        <v/>
      </c>
      <c r="F99" s="1" t="str">
        <f>IF(AND(I99&gt;0,SUM(I100:$I$261)=0),"←ここまで値でコピー","")</f>
        <v/>
      </c>
      <c r="I99" s="1">
        <f t="shared" si="1"/>
        <v>0</v>
      </c>
    </row>
    <row r="100" spans="1:9">
      <c r="A100" s="1" t="str">
        <f>IF(SUM(I100:$I$261)=0,"",A99+1)</f>
        <v/>
      </c>
      <c r="B100" s="1" t="str">
        <f>IF('1．構成メンバー名簿'!D113&lt;&gt;"",'1．構成メンバー名簿'!D113,"")</f>
        <v/>
      </c>
      <c r="C100" s="1" t="str">
        <f>IF('1．構成メンバー名簿'!E113&lt;&gt;"",'1．構成メンバー名簿'!E113,"")</f>
        <v/>
      </c>
      <c r="D100" s="1" t="str">
        <f>IF('1．構成メンバー名簿'!F113&lt;&gt;"",'1．構成メンバー名簿'!F113,"")</f>
        <v/>
      </c>
      <c r="E100" s="1" t="str">
        <f>IF('1．構成メンバー名簿'!T113=1,'1．構成メンバー名簿'!$M$22,IF('1．構成メンバー名簿'!T113=2,'1．構成メンバー名簿'!$N$22,""))</f>
        <v/>
      </c>
      <c r="F100" s="1" t="str">
        <f>IF(AND(I100&gt;0,SUM(I101:$I$261)=0),"←ここまで値でコピー","")</f>
        <v/>
      </c>
      <c r="I100" s="1">
        <f t="shared" si="1"/>
        <v>0</v>
      </c>
    </row>
    <row r="101" spans="1:9">
      <c r="A101" s="1" t="str">
        <f>IF(SUM(I101:$I$261)=0,"",A100+1)</f>
        <v/>
      </c>
      <c r="B101" s="1" t="str">
        <f>IF('1．構成メンバー名簿'!D114&lt;&gt;"",'1．構成メンバー名簿'!D114,"")</f>
        <v/>
      </c>
      <c r="C101" s="1" t="str">
        <f>IF('1．構成メンバー名簿'!E114&lt;&gt;"",'1．構成メンバー名簿'!E114,"")</f>
        <v/>
      </c>
      <c r="D101" s="1" t="str">
        <f>IF('1．構成メンバー名簿'!F114&lt;&gt;"",'1．構成メンバー名簿'!F114,"")</f>
        <v/>
      </c>
      <c r="E101" s="1" t="str">
        <f>IF('1．構成メンバー名簿'!T114=1,'1．構成メンバー名簿'!$M$22,IF('1．構成メンバー名簿'!T114=2,'1．構成メンバー名簿'!$N$22,""))</f>
        <v/>
      </c>
      <c r="F101" s="1" t="str">
        <f>IF(AND(I101&gt;0,SUM(I102:$I$261)=0),"←ここまで値でコピー","")</f>
        <v/>
      </c>
      <c r="I101" s="1">
        <f t="shared" si="1"/>
        <v>0</v>
      </c>
    </row>
    <row r="102" spans="1:9">
      <c r="A102" s="1" t="str">
        <f>IF(SUM(I102:$I$261)=0,"",A101+1)</f>
        <v/>
      </c>
      <c r="B102" s="1" t="str">
        <f>IF('1．構成メンバー名簿'!D115&lt;&gt;"",'1．構成メンバー名簿'!D115,"")</f>
        <v/>
      </c>
      <c r="C102" s="1" t="str">
        <f>IF('1．構成メンバー名簿'!E115&lt;&gt;"",'1．構成メンバー名簿'!E115,"")</f>
        <v/>
      </c>
      <c r="D102" s="1" t="str">
        <f>IF('1．構成メンバー名簿'!F115&lt;&gt;"",'1．構成メンバー名簿'!F115,"")</f>
        <v/>
      </c>
      <c r="E102" s="1" t="str">
        <f>IF('1．構成メンバー名簿'!T115=1,'1．構成メンバー名簿'!$M$22,IF('1．構成メンバー名簿'!T115=2,'1．構成メンバー名簿'!$N$22,""))</f>
        <v/>
      </c>
      <c r="F102" s="1" t="str">
        <f>IF(AND(I102&gt;0,SUM(I103:$I$261)=0),"←ここまで値でコピー","")</f>
        <v/>
      </c>
      <c r="I102" s="1">
        <f t="shared" si="1"/>
        <v>0</v>
      </c>
    </row>
    <row r="103" spans="1:9">
      <c r="A103" s="1" t="str">
        <f>IF(SUM(I103:$I$261)=0,"",A102+1)</f>
        <v/>
      </c>
      <c r="B103" s="1" t="str">
        <f>IF('1．構成メンバー名簿'!D116&lt;&gt;"",'1．構成メンバー名簿'!D116,"")</f>
        <v/>
      </c>
      <c r="C103" s="1" t="str">
        <f>IF('1．構成メンバー名簿'!E116&lt;&gt;"",'1．構成メンバー名簿'!E116,"")</f>
        <v/>
      </c>
      <c r="D103" s="1" t="str">
        <f>IF('1．構成メンバー名簿'!F116&lt;&gt;"",'1．構成メンバー名簿'!F116,"")</f>
        <v/>
      </c>
      <c r="E103" s="1" t="str">
        <f>IF('1．構成メンバー名簿'!T116=1,'1．構成メンバー名簿'!$M$22,IF('1．構成メンバー名簿'!T116=2,'1．構成メンバー名簿'!$N$22,""))</f>
        <v/>
      </c>
      <c r="F103" s="1" t="str">
        <f>IF(AND(I103&gt;0,SUM(I104:$I$261)=0),"←ここまで値でコピー","")</f>
        <v/>
      </c>
      <c r="I103" s="1">
        <f t="shared" si="1"/>
        <v>0</v>
      </c>
    </row>
    <row r="104" spans="1:9">
      <c r="A104" s="1" t="str">
        <f>IF(SUM(I104:$I$261)=0,"",A103+1)</f>
        <v/>
      </c>
      <c r="B104" s="1" t="str">
        <f>IF('1．構成メンバー名簿'!D117&lt;&gt;"",'1．構成メンバー名簿'!D117,"")</f>
        <v/>
      </c>
      <c r="C104" s="1" t="str">
        <f>IF('1．構成メンバー名簿'!E117&lt;&gt;"",'1．構成メンバー名簿'!E117,"")</f>
        <v/>
      </c>
      <c r="D104" s="1" t="str">
        <f>IF('1．構成メンバー名簿'!F117&lt;&gt;"",'1．構成メンバー名簿'!F117,"")</f>
        <v/>
      </c>
      <c r="E104" s="1" t="str">
        <f>IF('1．構成メンバー名簿'!T117=1,'1．構成メンバー名簿'!$M$22,IF('1．構成メンバー名簿'!T117=2,'1．構成メンバー名簿'!$N$22,""))</f>
        <v/>
      </c>
      <c r="F104" s="1" t="str">
        <f>IF(AND(I104&gt;0,SUM(I105:$I$261)=0),"←ここまで値でコピー","")</f>
        <v/>
      </c>
      <c r="I104" s="1">
        <f t="shared" si="1"/>
        <v>0</v>
      </c>
    </row>
    <row r="105" spans="1:9">
      <c r="A105" s="1" t="str">
        <f>IF(SUM(I105:$I$261)=0,"",A104+1)</f>
        <v/>
      </c>
      <c r="B105" s="1" t="str">
        <f>IF('1．構成メンバー名簿'!D118&lt;&gt;"",'1．構成メンバー名簿'!D118,"")</f>
        <v/>
      </c>
      <c r="C105" s="1" t="str">
        <f>IF('1．構成メンバー名簿'!E118&lt;&gt;"",'1．構成メンバー名簿'!E118,"")</f>
        <v/>
      </c>
      <c r="D105" s="1" t="str">
        <f>IF('1．構成メンバー名簿'!F118&lt;&gt;"",'1．構成メンバー名簿'!F118,"")</f>
        <v/>
      </c>
      <c r="E105" s="1" t="str">
        <f>IF('1．構成メンバー名簿'!T118=1,'1．構成メンバー名簿'!$M$22,IF('1．構成メンバー名簿'!T118=2,'1．構成メンバー名簿'!$N$22,""))</f>
        <v/>
      </c>
      <c r="F105" s="1" t="str">
        <f>IF(AND(I105&gt;0,SUM(I106:$I$261)=0),"←ここまで値でコピー","")</f>
        <v/>
      </c>
      <c r="I105" s="1">
        <f t="shared" si="1"/>
        <v>0</v>
      </c>
    </row>
    <row r="106" spans="1:9">
      <c r="A106" s="1" t="str">
        <f>IF(SUM(I106:$I$261)=0,"",A105+1)</f>
        <v/>
      </c>
      <c r="B106" s="1" t="str">
        <f>IF('1．構成メンバー名簿'!D119&lt;&gt;"",'1．構成メンバー名簿'!D119,"")</f>
        <v/>
      </c>
      <c r="C106" s="1" t="str">
        <f>IF('1．構成メンバー名簿'!E119&lt;&gt;"",'1．構成メンバー名簿'!E119,"")</f>
        <v/>
      </c>
      <c r="D106" s="1" t="str">
        <f>IF('1．構成メンバー名簿'!F119&lt;&gt;"",'1．構成メンバー名簿'!F119,"")</f>
        <v/>
      </c>
      <c r="E106" s="1" t="str">
        <f>IF('1．構成メンバー名簿'!T119=1,'1．構成メンバー名簿'!$M$22,IF('1．構成メンバー名簿'!T119=2,'1．構成メンバー名簿'!$N$22,""))</f>
        <v/>
      </c>
      <c r="F106" s="1" t="str">
        <f>IF(AND(I106&gt;0,SUM(I107:$I$261)=0),"←ここまで値でコピー","")</f>
        <v/>
      </c>
      <c r="I106" s="1">
        <f t="shared" si="1"/>
        <v>0</v>
      </c>
    </row>
    <row r="107" spans="1:9">
      <c r="A107" s="1" t="str">
        <f>IF(SUM(I107:$I$261)=0,"",A106+1)</f>
        <v/>
      </c>
      <c r="B107" s="1" t="str">
        <f>IF('1．構成メンバー名簿'!D120&lt;&gt;"",'1．構成メンバー名簿'!D120,"")</f>
        <v/>
      </c>
      <c r="C107" s="1" t="str">
        <f>IF('1．構成メンバー名簿'!E120&lt;&gt;"",'1．構成メンバー名簿'!E120,"")</f>
        <v/>
      </c>
      <c r="D107" s="1" t="str">
        <f>IF('1．構成メンバー名簿'!F120&lt;&gt;"",'1．構成メンバー名簿'!F120,"")</f>
        <v/>
      </c>
      <c r="E107" s="1" t="str">
        <f>IF('1．構成メンバー名簿'!T120=1,'1．構成メンバー名簿'!$M$22,IF('1．構成メンバー名簿'!T120=2,'1．構成メンバー名簿'!$N$22,""))</f>
        <v/>
      </c>
      <c r="F107" s="1" t="str">
        <f>IF(AND(I107&gt;0,SUM(I108:$I$261)=0),"←ここまで値でコピー","")</f>
        <v/>
      </c>
      <c r="I107" s="1">
        <f t="shared" si="1"/>
        <v>0</v>
      </c>
    </row>
    <row r="108" spans="1:9">
      <c r="A108" s="1" t="str">
        <f>IF(SUM(I108:$I$261)=0,"",A107+1)</f>
        <v/>
      </c>
      <c r="B108" s="1" t="str">
        <f>IF('1．構成メンバー名簿'!D121&lt;&gt;"",'1．構成メンバー名簿'!D121,"")</f>
        <v/>
      </c>
      <c r="C108" s="1" t="str">
        <f>IF('1．構成メンバー名簿'!E121&lt;&gt;"",'1．構成メンバー名簿'!E121,"")</f>
        <v/>
      </c>
      <c r="D108" s="1" t="str">
        <f>IF('1．構成メンバー名簿'!F121&lt;&gt;"",'1．構成メンバー名簿'!F121,"")</f>
        <v/>
      </c>
      <c r="E108" s="1" t="str">
        <f>IF('1．構成メンバー名簿'!T121=1,'1．構成メンバー名簿'!$M$22,IF('1．構成メンバー名簿'!T121=2,'1．構成メンバー名簿'!$N$22,""))</f>
        <v/>
      </c>
      <c r="F108" s="1" t="str">
        <f>IF(AND(I108&gt;0,SUM(I109:$I$261)=0),"←ここまで値でコピー","")</f>
        <v/>
      </c>
      <c r="I108" s="1">
        <f t="shared" si="1"/>
        <v>0</v>
      </c>
    </row>
    <row r="109" spans="1:9">
      <c r="A109" s="1" t="str">
        <f>IF(SUM(I109:$I$261)=0,"",A108+1)</f>
        <v/>
      </c>
      <c r="B109" s="1" t="str">
        <f>IF('1．構成メンバー名簿'!D122&lt;&gt;"",'1．構成メンバー名簿'!D122,"")</f>
        <v/>
      </c>
      <c r="C109" s="1" t="str">
        <f>IF('1．構成メンバー名簿'!E122&lt;&gt;"",'1．構成メンバー名簿'!E122,"")</f>
        <v/>
      </c>
      <c r="D109" s="1" t="str">
        <f>IF('1．構成メンバー名簿'!F122&lt;&gt;"",'1．構成メンバー名簿'!F122,"")</f>
        <v/>
      </c>
      <c r="E109" s="1" t="str">
        <f>IF('1．構成メンバー名簿'!T122=1,'1．構成メンバー名簿'!$M$22,IF('1．構成メンバー名簿'!T122=2,'1．構成メンバー名簿'!$N$22,""))</f>
        <v/>
      </c>
      <c r="F109" s="1" t="str">
        <f>IF(AND(I109&gt;0,SUM(I110:$I$261)=0),"←ここまで値でコピー","")</f>
        <v/>
      </c>
      <c r="I109" s="1">
        <f t="shared" si="1"/>
        <v>0</v>
      </c>
    </row>
    <row r="110" spans="1:9">
      <c r="A110" s="1" t="str">
        <f>IF(SUM(I110:$I$261)=0,"",A109+1)</f>
        <v/>
      </c>
      <c r="B110" s="1" t="str">
        <f>IF('1．構成メンバー名簿'!D123&lt;&gt;"",'1．構成メンバー名簿'!D123,"")</f>
        <v/>
      </c>
      <c r="C110" s="1" t="str">
        <f>IF('1．構成メンバー名簿'!E123&lt;&gt;"",'1．構成メンバー名簿'!E123,"")</f>
        <v/>
      </c>
      <c r="D110" s="1" t="str">
        <f>IF('1．構成メンバー名簿'!F123&lt;&gt;"",'1．構成メンバー名簿'!F123,"")</f>
        <v/>
      </c>
      <c r="E110" s="1" t="str">
        <f>IF('1．構成メンバー名簿'!T123=1,'1．構成メンバー名簿'!$M$22,IF('1．構成メンバー名簿'!T123=2,'1．構成メンバー名簿'!$N$22,""))</f>
        <v/>
      </c>
      <c r="F110" s="1" t="str">
        <f>IF(AND(I110&gt;0,SUM(I111:$I$261)=0),"←ここまで値でコピー","")</f>
        <v/>
      </c>
      <c r="I110" s="1">
        <f t="shared" si="1"/>
        <v>0</v>
      </c>
    </row>
    <row r="111" spans="1:9">
      <c r="A111" s="1" t="str">
        <f>IF(SUM(I111:$I$261)=0,"",A110+1)</f>
        <v/>
      </c>
      <c r="B111" s="1" t="str">
        <f>IF('1．構成メンバー名簿'!D124&lt;&gt;"",'1．構成メンバー名簿'!D124,"")</f>
        <v/>
      </c>
      <c r="C111" s="1" t="str">
        <f>IF('1．構成メンバー名簿'!E124&lt;&gt;"",'1．構成メンバー名簿'!E124,"")</f>
        <v/>
      </c>
      <c r="D111" s="1" t="str">
        <f>IF('1．構成メンバー名簿'!F124&lt;&gt;"",'1．構成メンバー名簿'!F124,"")</f>
        <v/>
      </c>
      <c r="E111" s="1" t="str">
        <f>IF('1．構成メンバー名簿'!T124=1,'1．構成メンバー名簿'!$M$22,IF('1．構成メンバー名簿'!T124=2,'1．構成メンバー名簿'!$N$22,""))</f>
        <v/>
      </c>
      <c r="F111" s="1" t="str">
        <f>IF(AND(I111&gt;0,SUM(I112:$I$261)=0),"←ここまで値でコピー","")</f>
        <v/>
      </c>
      <c r="I111" s="1">
        <f t="shared" si="1"/>
        <v>0</v>
      </c>
    </row>
    <row r="112" spans="1:9">
      <c r="A112" s="1" t="str">
        <f>IF(SUM(I112:$I$261)=0,"",A111+1)</f>
        <v/>
      </c>
      <c r="B112" s="1" t="str">
        <f>IF('1．構成メンバー名簿'!D125&lt;&gt;"",'1．構成メンバー名簿'!D125,"")</f>
        <v/>
      </c>
      <c r="C112" s="1" t="str">
        <f>IF('1．構成メンバー名簿'!E125&lt;&gt;"",'1．構成メンバー名簿'!E125,"")</f>
        <v/>
      </c>
      <c r="D112" s="1" t="str">
        <f>IF('1．構成メンバー名簿'!F125&lt;&gt;"",'1．構成メンバー名簿'!F125,"")</f>
        <v/>
      </c>
      <c r="E112" s="1" t="str">
        <f>IF('1．構成メンバー名簿'!T125=1,'1．構成メンバー名簿'!$M$22,IF('1．構成メンバー名簿'!T125=2,'1．構成メンバー名簿'!$N$22,""))</f>
        <v/>
      </c>
      <c r="F112" s="1" t="str">
        <f>IF(AND(I112&gt;0,SUM(I113:$I$261)=0),"←ここまで値でコピー","")</f>
        <v/>
      </c>
      <c r="I112" s="1">
        <f t="shared" si="1"/>
        <v>0</v>
      </c>
    </row>
    <row r="113" spans="1:9">
      <c r="A113" s="1" t="str">
        <f>IF(SUM(I113:$I$261)=0,"",A112+1)</f>
        <v/>
      </c>
      <c r="B113" s="1" t="str">
        <f>IF('1．構成メンバー名簿'!D126&lt;&gt;"",'1．構成メンバー名簿'!D126,"")</f>
        <v/>
      </c>
      <c r="C113" s="1" t="str">
        <f>IF('1．構成メンバー名簿'!E126&lt;&gt;"",'1．構成メンバー名簿'!E126,"")</f>
        <v/>
      </c>
      <c r="D113" s="1" t="str">
        <f>IF('1．構成メンバー名簿'!F126&lt;&gt;"",'1．構成メンバー名簿'!F126,"")</f>
        <v/>
      </c>
      <c r="E113" s="1" t="str">
        <f>IF('1．構成メンバー名簿'!T126=1,'1．構成メンバー名簿'!$M$22,IF('1．構成メンバー名簿'!T126=2,'1．構成メンバー名簿'!$N$22,""))</f>
        <v/>
      </c>
      <c r="F113" s="1" t="str">
        <f>IF(AND(I113&gt;0,SUM(I114:$I$261)=0),"←ここまで値でコピー","")</f>
        <v/>
      </c>
      <c r="I113" s="1">
        <f t="shared" si="1"/>
        <v>0</v>
      </c>
    </row>
    <row r="114" spans="1:9">
      <c r="A114" s="1" t="str">
        <f>IF(SUM(I114:$I$261)=0,"",A113+1)</f>
        <v/>
      </c>
      <c r="B114" s="1" t="str">
        <f>IF('1．構成メンバー名簿'!D127&lt;&gt;"",'1．構成メンバー名簿'!D127,"")</f>
        <v/>
      </c>
      <c r="C114" s="1" t="str">
        <f>IF('1．構成メンバー名簿'!E127&lt;&gt;"",'1．構成メンバー名簿'!E127,"")</f>
        <v/>
      </c>
      <c r="D114" s="1" t="str">
        <f>IF('1．構成メンバー名簿'!F127&lt;&gt;"",'1．構成メンバー名簿'!F127,"")</f>
        <v/>
      </c>
      <c r="E114" s="1" t="str">
        <f>IF('1．構成メンバー名簿'!T127=1,'1．構成メンバー名簿'!$M$22,IF('1．構成メンバー名簿'!T127=2,'1．構成メンバー名簿'!$N$22,""))</f>
        <v/>
      </c>
      <c r="F114" s="1" t="str">
        <f>IF(AND(I114&gt;0,SUM(I115:$I$261)=0),"←ここまで値でコピー","")</f>
        <v/>
      </c>
      <c r="I114" s="1">
        <f t="shared" si="1"/>
        <v>0</v>
      </c>
    </row>
    <row r="115" spans="1:9">
      <c r="A115" s="1" t="str">
        <f>IF(SUM(I115:$I$261)=0,"",A114+1)</f>
        <v/>
      </c>
      <c r="B115" s="1" t="str">
        <f>IF('1．構成メンバー名簿'!D128&lt;&gt;"",'1．構成メンバー名簿'!D128,"")</f>
        <v/>
      </c>
      <c r="C115" s="1" t="str">
        <f>IF('1．構成メンバー名簿'!E128&lt;&gt;"",'1．構成メンバー名簿'!E128,"")</f>
        <v/>
      </c>
      <c r="D115" s="1" t="str">
        <f>IF('1．構成メンバー名簿'!F128&lt;&gt;"",'1．構成メンバー名簿'!F128,"")</f>
        <v/>
      </c>
      <c r="E115" s="1" t="str">
        <f>IF('1．構成メンバー名簿'!T128=1,'1．構成メンバー名簿'!$M$22,IF('1．構成メンバー名簿'!T128=2,'1．構成メンバー名簿'!$N$22,""))</f>
        <v/>
      </c>
      <c r="F115" s="1" t="str">
        <f>IF(AND(I115&gt;0,SUM(I116:$I$261)=0),"←ここまで値でコピー","")</f>
        <v/>
      </c>
      <c r="I115" s="1">
        <f t="shared" si="1"/>
        <v>0</v>
      </c>
    </row>
    <row r="116" spans="1:9">
      <c r="A116" s="1" t="str">
        <f>IF(SUM(I116:$I$261)=0,"",A115+1)</f>
        <v/>
      </c>
      <c r="B116" s="1" t="str">
        <f>IF('1．構成メンバー名簿'!D129&lt;&gt;"",'1．構成メンバー名簿'!D129,"")</f>
        <v/>
      </c>
      <c r="C116" s="1" t="str">
        <f>IF('1．構成メンバー名簿'!E129&lt;&gt;"",'1．構成メンバー名簿'!E129,"")</f>
        <v/>
      </c>
      <c r="D116" s="1" t="str">
        <f>IF('1．構成メンバー名簿'!F129&lt;&gt;"",'1．構成メンバー名簿'!F129,"")</f>
        <v/>
      </c>
      <c r="E116" s="1" t="str">
        <f>IF('1．構成メンバー名簿'!T129=1,'1．構成メンバー名簿'!$M$22,IF('1．構成メンバー名簿'!T129=2,'1．構成メンバー名簿'!$N$22,""))</f>
        <v/>
      </c>
      <c r="F116" s="1" t="str">
        <f>IF(AND(I116&gt;0,SUM(I117:$I$261)=0),"←ここまで値でコピー","")</f>
        <v/>
      </c>
      <c r="I116" s="1">
        <f t="shared" si="1"/>
        <v>0</v>
      </c>
    </row>
    <row r="117" spans="1:9">
      <c r="A117" s="1" t="str">
        <f>IF(SUM(I117:$I$261)=0,"",A116+1)</f>
        <v/>
      </c>
      <c r="B117" s="1" t="str">
        <f>IF('1．構成メンバー名簿'!D130&lt;&gt;"",'1．構成メンバー名簿'!D130,"")</f>
        <v/>
      </c>
      <c r="C117" s="1" t="str">
        <f>IF('1．構成メンバー名簿'!E130&lt;&gt;"",'1．構成メンバー名簿'!E130,"")</f>
        <v/>
      </c>
      <c r="D117" s="1" t="str">
        <f>IF('1．構成メンバー名簿'!F130&lt;&gt;"",'1．構成メンバー名簿'!F130,"")</f>
        <v/>
      </c>
      <c r="E117" s="1" t="str">
        <f>IF('1．構成メンバー名簿'!T130=1,'1．構成メンバー名簿'!$M$22,IF('1．構成メンバー名簿'!T130=2,'1．構成メンバー名簿'!$N$22,""))</f>
        <v/>
      </c>
      <c r="F117" s="1" t="str">
        <f>IF(AND(I117&gt;0,SUM(I118:$I$261)=0),"←ここまで値でコピー","")</f>
        <v/>
      </c>
      <c r="I117" s="1">
        <f t="shared" si="1"/>
        <v>0</v>
      </c>
    </row>
    <row r="118" spans="1:9">
      <c r="A118" s="1" t="str">
        <f>IF(SUM(I118:$I$261)=0,"",A117+1)</f>
        <v/>
      </c>
      <c r="B118" s="1" t="str">
        <f>IF('1．構成メンバー名簿'!D131&lt;&gt;"",'1．構成メンバー名簿'!D131,"")</f>
        <v/>
      </c>
      <c r="C118" s="1" t="str">
        <f>IF('1．構成メンバー名簿'!E131&lt;&gt;"",'1．構成メンバー名簿'!E131,"")</f>
        <v/>
      </c>
      <c r="D118" s="1" t="str">
        <f>IF('1．構成メンバー名簿'!F131&lt;&gt;"",'1．構成メンバー名簿'!F131,"")</f>
        <v/>
      </c>
      <c r="E118" s="1" t="str">
        <f>IF('1．構成メンバー名簿'!T131=1,'1．構成メンバー名簿'!$M$22,IF('1．構成メンバー名簿'!T131=2,'1．構成メンバー名簿'!$N$22,""))</f>
        <v/>
      </c>
      <c r="F118" s="1" t="str">
        <f>IF(AND(I118&gt;0,SUM(I119:$I$261)=0),"←ここまで値でコピー","")</f>
        <v/>
      </c>
      <c r="I118" s="1">
        <f t="shared" si="1"/>
        <v>0</v>
      </c>
    </row>
    <row r="119" spans="1:9">
      <c r="A119" s="1" t="str">
        <f>IF(SUM(I119:$I$261)=0,"",A118+1)</f>
        <v/>
      </c>
      <c r="B119" s="1" t="str">
        <f>IF('1．構成メンバー名簿'!D132&lt;&gt;"",'1．構成メンバー名簿'!D132,"")</f>
        <v/>
      </c>
      <c r="C119" s="1" t="str">
        <f>IF('1．構成メンバー名簿'!E132&lt;&gt;"",'1．構成メンバー名簿'!E132,"")</f>
        <v/>
      </c>
      <c r="D119" s="1" t="str">
        <f>IF('1．構成メンバー名簿'!F132&lt;&gt;"",'1．構成メンバー名簿'!F132,"")</f>
        <v/>
      </c>
      <c r="E119" s="1" t="str">
        <f>IF('1．構成メンバー名簿'!T132=1,'1．構成メンバー名簿'!$M$22,IF('1．構成メンバー名簿'!T132=2,'1．構成メンバー名簿'!$N$22,""))</f>
        <v/>
      </c>
      <c r="F119" s="1" t="str">
        <f>IF(AND(I119&gt;0,SUM(I120:$I$261)=0),"←ここまで値でコピー","")</f>
        <v/>
      </c>
      <c r="I119" s="1">
        <f t="shared" si="1"/>
        <v>0</v>
      </c>
    </row>
    <row r="120" spans="1:9">
      <c r="A120" s="1" t="str">
        <f>IF(SUM(I120:$I$261)=0,"",A119+1)</f>
        <v/>
      </c>
      <c r="B120" s="1" t="str">
        <f>IF('1．構成メンバー名簿'!D133&lt;&gt;"",'1．構成メンバー名簿'!D133,"")</f>
        <v/>
      </c>
      <c r="C120" s="1" t="str">
        <f>IF('1．構成メンバー名簿'!E133&lt;&gt;"",'1．構成メンバー名簿'!E133,"")</f>
        <v/>
      </c>
      <c r="D120" s="1" t="str">
        <f>IF('1．構成メンバー名簿'!F133&lt;&gt;"",'1．構成メンバー名簿'!F133,"")</f>
        <v/>
      </c>
      <c r="E120" s="1" t="str">
        <f>IF('1．構成メンバー名簿'!T133=1,'1．構成メンバー名簿'!$M$22,IF('1．構成メンバー名簿'!T133=2,'1．構成メンバー名簿'!$N$22,""))</f>
        <v/>
      </c>
      <c r="F120" s="1" t="str">
        <f>IF(AND(I120&gt;0,SUM(I121:$I$261)=0),"←ここまで値でコピー","")</f>
        <v/>
      </c>
      <c r="I120" s="1">
        <f t="shared" si="1"/>
        <v>0</v>
      </c>
    </row>
    <row r="121" spans="1:9">
      <c r="A121" s="1" t="str">
        <f>IF(SUM(I121:$I$261)=0,"",A120+1)</f>
        <v/>
      </c>
      <c r="B121" s="1" t="str">
        <f>IF('1．構成メンバー名簿'!D134&lt;&gt;"",'1．構成メンバー名簿'!D134,"")</f>
        <v/>
      </c>
      <c r="C121" s="1" t="str">
        <f>IF('1．構成メンバー名簿'!E134&lt;&gt;"",'1．構成メンバー名簿'!E134,"")</f>
        <v/>
      </c>
      <c r="D121" s="1" t="str">
        <f>IF('1．構成メンバー名簿'!F134&lt;&gt;"",'1．構成メンバー名簿'!F134,"")</f>
        <v/>
      </c>
      <c r="E121" s="1" t="str">
        <f>IF('1．構成メンバー名簿'!T134=1,'1．構成メンバー名簿'!$M$22,IF('1．構成メンバー名簿'!T134=2,'1．構成メンバー名簿'!$N$22,""))</f>
        <v/>
      </c>
      <c r="F121" s="1" t="str">
        <f>IF(AND(I121&gt;0,SUM(I122:$I$261)=0),"←ここまで値でコピー","")</f>
        <v/>
      </c>
      <c r="I121" s="1">
        <f t="shared" si="1"/>
        <v>0</v>
      </c>
    </row>
    <row r="122" spans="1:9">
      <c r="A122" s="1" t="str">
        <f>IF(SUM(I122:$I$261)=0,"",A121+1)</f>
        <v/>
      </c>
      <c r="B122" s="1" t="str">
        <f>IF('1．構成メンバー名簿'!D135&lt;&gt;"",'1．構成メンバー名簿'!D135,"")</f>
        <v/>
      </c>
      <c r="C122" s="1" t="str">
        <f>IF('1．構成メンバー名簿'!E135&lt;&gt;"",'1．構成メンバー名簿'!E135,"")</f>
        <v/>
      </c>
      <c r="D122" s="1" t="str">
        <f>IF('1．構成メンバー名簿'!F135&lt;&gt;"",'1．構成メンバー名簿'!F135,"")</f>
        <v/>
      </c>
      <c r="E122" s="1" t="str">
        <f>IF('1．構成メンバー名簿'!T135=1,'1．構成メンバー名簿'!$M$22,IF('1．構成メンバー名簿'!T135=2,'1．構成メンバー名簿'!$N$22,""))</f>
        <v/>
      </c>
      <c r="F122" s="1" t="str">
        <f>IF(AND(I122&gt;0,SUM(I123:$I$261)=0),"←ここまで値でコピー","")</f>
        <v/>
      </c>
      <c r="I122" s="1">
        <f t="shared" si="1"/>
        <v>0</v>
      </c>
    </row>
    <row r="123" spans="1:9">
      <c r="A123" s="1" t="str">
        <f>IF(SUM(I123:$I$261)=0,"",A122+1)</f>
        <v/>
      </c>
      <c r="B123" s="1" t="str">
        <f>IF('1．構成メンバー名簿'!D136&lt;&gt;"",'1．構成メンバー名簿'!D136,"")</f>
        <v/>
      </c>
      <c r="C123" s="1" t="str">
        <f>IF('1．構成メンバー名簿'!E136&lt;&gt;"",'1．構成メンバー名簿'!E136,"")</f>
        <v/>
      </c>
      <c r="D123" s="1" t="str">
        <f>IF('1．構成メンバー名簿'!F136&lt;&gt;"",'1．構成メンバー名簿'!F136,"")</f>
        <v/>
      </c>
      <c r="E123" s="1" t="str">
        <f>IF('1．構成メンバー名簿'!T136=1,'1．構成メンバー名簿'!$M$22,IF('1．構成メンバー名簿'!T136=2,'1．構成メンバー名簿'!$N$22,""))</f>
        <v/>
      </c>
      <c r="F123" s="1" t="str">
        <f>IF(AND(I123&gt;0,SUM(I124:$I$261)=0),"←ここまで値でコピー","")</f>
        <v/>
      </c>
      <c r="I123" s="1">
        <f t="shared" si="1"/>
        <v>0</v>
      </c>
    </row>
    <row r="124" spans="1:9">
      <c r="A124" s="1" t="str">
        <f>IF(SUM(I124:$I$261)=0,"",A123+1)</f>
        <v/>
      </c>
      <c r="B124" s="1" t="str">
        <f>IF('1．構成メンバー名簿'!D137&lt;&gt;"",'1．構成メンバー名簿'!D137,"")</f>
        <v/>
      </c>
      <c r="C124" s="1" t="str">
        <f>IF('1．構成メンバー名簿'!E137&lt;&gt;"",'1．構成メンバー名簿'!E137,"")</f>
        <v/>
      </c>
      <c r="D124" s="1" t="str">
        <f>IF('1．構成メンバー名簿'!F137&lt;&gt;"",'1．構成メンバー名簿'!F137,"")</f>
        <v/>
      </c>
      <c r="E124" s="1" t="str">
        <f>IF('1．構成メンバー名簿'!T137=1,'1．構成メンバー名簿'!$M$22,IF('1．構成メンバー名簿'!T137=2,'1．構成メンバー名簿'!$N$22,""))</f>
        <v/>
      </c>
      <c r="F124" s="1" t="str">
        <f>IF(AND(I124&gt;0,SUM(I125:$I$261)=0),"←ここまで値でコピー","")</f>
        <v/>
      </c>
      <c r="I124" s="1">
        <f t="shared" si="1"/>
        <v>0</v>
      </c>
    </row>
    <row r="125" spans="1:9">
      <c r="A125" s="1" t="str">
        <f>IF(SUM(I125:$I$261)=0,"",A124+1)</f>
        <v/>
      </c>
      <c r="B125" s="1" t="str">
        <f>IF('1．構成メンバー名簿'!D138&lt;&gt;"",'1．構成メンバー名簿'!D138,"")</f>
        <v/>
      </c>
      <c r="C125" s="1" t="str">
        <f>IF('1．構成メンバー名簿'!E138&lt;&gt;"",'1．構成メンバー名簿'!E138,"")</f>
        <v/>
      </c>
      <c r="D125" s="1" t="str">
        <f>IF('1．構成メンバー名簿'!F138&lt;&gt;"",'1．構成メンバー名簿'!F138,"")</f>
        <v/>
      </c>
      <c r="E125" s="1" t="str">
        <f>IF('1．構成メンバー名簿'!T138=1,'1．構成メンバー名簿'!$M$22,IF('1．構成メンバー名簿'!T138=2,'1．構成メンバー名簿'!$N$22,""))</f>
        <v/>
      </c>
      <c r="F125" s="1" t="str">
        <f>IF(AND(I125&gt;0,SUM(I126:$I$261)=0),"←ここまで値でコピー","")</f>
        <v/>
      </c>
      <c r="I125" s="1">
        <f t="shared" si="1"/>
        <v>0</v>
      </c>
    </row>
    <row r="126" spans="1:9">
      <c r="A126" s="1" t="str">
        <f>IF(SUM(I126:$I$261)=0,"",A125+1)</f>
        <v/>
      </c>
      <c r="B126" s="1" t="str">
        <f>IF('1．構成メンバー名簿'!D139&lt;&gt;"",'1．構成メンバー名簿'!D139,"")</f>
        <v/>
      </c>
      <c r="C126" s="1" t="str">
        <f>IF('1．構成メンバー名簿'!E139&lt;&gt;"",'1．構成メンバー名簿'!E139,"")</f>
        <v/>
      </c>
      <c r="D126" s="1" t="str">
        <f>IF('1．構成メンバー名簿'!F139&lt;&gt;"",'1．構成メンバー名簿'!F139,"")</f>
        <v/>
      </c>
      <c r="E126" s="1" t="str">
        <f>IF('1．構成メンバー名簿'!T139=1,'1．構成メンバー名簿'!$M$22,IF('1．構成メンバー名簿'!T139=2,'1．構成メンバー名簿'!$N$22,""))</f>
        <v/>
      </c>
      <c r="F126" s="1" t="str">
        <f>IF(AND(I126&gt;0,SUM(I127:$I$261)=0),"←ここまで値でコピー","")</f>
        <v/>
      </c>
      <c r="I126" s="1">
        <f t="shared" si="1"/>
        <v>0</v>
      </c>
    </row>
    <row r="127" spans="1:9">
      <c r="A127" s="1" t="str">
        <f>IF(SUM(I127:$I$261)=0,"",A126+1)</f>
        <v/>
      </c>
      <c r="B127" s="1" t="str">
        <f>IF('1．構成メンバー名簿'!D140&lt;&gt;"",'1．構成メンバー名簿'!D140,"")</f>
        <v/>
      </c>
      <c r="C127" s="1" t="str">
        <f>IF('1．構成メンバー名簿'!E140&lt;&gt;"",'1．構成メンバー名簿'!E140,"")</f>
        <v/>
      </c>
      <c r="D127" s="1" t="str">
        <f>IF('1．構成メンバー名簿'!F140&lt;&gt;"",'1．構成メンバー名簿'!F140,"")</f>
        <v/>
      </c>
      <c r="E127" s="1" t="str">
        <f>IF('1．構成メンバー名簿'!T140=1,'1．構成メンバー名簿'!$M$22,IF('1．構成メンバー名簿'!T140=2,'1．構成メンバー名簿'!$N$22,""))</f>
        <v/>
      </c>
      <c r="F127" s="1" t="str">
        <f>IF(AND(I127&gt;0,SUM(I128:$I$261)=0),"←ここまで値でコピー","")</f>
        <v/>
      </c>
      <c r="I127" s="1">
        <f t="shared" si="1"/>
        <v>0</v>
      </c>
    </row>
    <row r="128" spans="1:9">
      <c r="A128" s="1" t="str">
        <f>IF(SUM(I128:$I$261)=0,"",A127+1)</f>
        <v/>
      </c>
      <c r="B128" s="1" t="str">
        <f>IF('1．構成メンバー名簿'!D141&lt;&gt;"",'1．構成メンバー名簿'!D141,"")</f>
        <v/>
      </c>
      <c r="C128" s="1" t="str">
        <f>IF('1．構成メンバー名簿'!E141&lt;&gt;"",'1．構成メンバー名簿'!E141,"")</f>
        <v/>
      </c>
      <c r="D128" s="1" t="str">
        <f>IF('1．構成メンバー名簿'!F141&lt;&gt;"",'1．構成メンバー名簿'!F141,"")</f>
        <v/>
      </c>
      <c r="E128" s="1" t="str">
        <f>IF('1．構成メンバー名簿'!T141=1,'1．構成メンバー名簿'!$M$22,IF('1．構成メンバー名簿'!T141=2,'1．構成メンバー名簿'!$N$22,""))</f>
        <v/>
      </c>
      <c r="F128" s="1" t="str">
        <f>IF(AND(I128&gt;0,SUM(I129:$I$261)=0),"←ここまで値でコピー","")</f>
        <v/>
      </c>
      <c r="I128" s="1">
        <f t="shared" si="1"/>
        <v>0</v>
      </c>
    </row>
    <row r="129" spans="1:9">
      <c r="A129" s="1" t="str">
        <f>IF(SUM(I129:$I$261)=0,"",A128+1)</f>
        <v/>
      </c>
      <c r="B129" s="1" t="str">
        <f>IF('1．構成メンバー名簿'!D142&lt;&gt;"",'1．構成メンバー名簿'!D142,"")</f>
        <v/>
      </c>
      <c r="C129" s="1" t="str">
        <f>IF('1．構成メンバー名簿'!E142&lt;&gt;"",'1．構成メンバー名簿'!E142,"")</f>
        <v/>
      </c>
      <c r="D129" s="1" t="str">
        <f>IF('1．構成メンバー名簿'!F142&lt;&gt;"",'1．構成メンバー名簿'!F142,"")</f>
        <v/>
      </c>
      <c r="E129" s="1" t="str">
        <f>IF('1．構成メンバー名簿'!T142=1,'1．構成メンバー名簿'!$M$22,IF('1．構成メンバー名簿'!T142=2,'1．構成メンバー名簿'!$N$22,""))</f>
        <v/>
      </c>
      <c r="F129" s="1" t="str">
        <f>IF(AND(I129&gt;0,SUM(I130:$I$261)=0),"←ここまで値でコピー","")</f>
        <v/>
      </c>
      <c r="I129" s="1">
        <f t="shared" si="1"/>
        <v>0</v>
      </c>
    </row>
    <row r="130" spans="1:9">
      <c r="A130" s="1" t="str">
        <f>IF(SUM(I130:$I$261)=0,"",A129+1)</f>
        <v/>
      </c>
      <c r="B130" s="1" t="str">
        <f>IF('1．構成メンバー名簿'!D143&lt;&gt;"",'1．構成メンバー名簿'!D143,"")</f>
        <v/>
      </c>
      <c r="C130" s="1" t="str">
        <f>IF('1．構成メンバー名簿'!E143&lt;&gt;"",'1．構成メンバー名簿'!E143,"")</f>
        <v/>
      </c>
      <c r="D130" s="1" t="str">
        <f>IF('1．構成メンバー名簿'!F143&lt;&gt;"",'1．構成メンバー名簿'!F143,"")</f>
        <v/>
      </c>
      <c r="E130" s="1" t="str">
        <f>IF('1．構成メンバー名簿'!T143=1,'1．構成メンバー名簿'!$M$22,IF('1．構成メンバー名簿'!T143=2,'1．構成メンバー名簿'!$N$22,""))</f>
        <v/>
      </c>
      <c r="F130" s="1" t="str">
        <f>IF(AND(I130&gt;0,SUM(I131:$I$261)=0),"←ここまで値でコピー","")</f>
        <v/>
      </c>
      <c r="I130" s="1">
        <f t="shared" si="1"/>
        <v>0</v>
      </c>
    </row>
    <row r="131" spans="1:9">
      <c r="A131" s="1" t="str">
        <f>IF(SUM(I131:$I$261)=0,"",A130+1)</f>
        <v/>
      </c>
      <c r="B131" s="1" t="str">
        <f>IF('1．構成メンバー名簿'!D144&lt;&gt;"",'1．構成メンバー名簿'!D144,"")</f>
        <v/>
      </c>
      <c r="C131" s="1" t="str">
        <f>IF('1．構成メンバー名簿'!E144&lt;&gt;"",'1．構成メンバー名簿'!E144,"")</f>
        <v/>
      </c>
      <c r="D131" s="1" t="str">
        <f>IF('1．構成メンバー名簿'!F144&lt;&gt;"",'1．構成メンバー名簿'!F144,"")</f>
        <v/>
      </c>
      <c r="E131" s="1" t="str">
        <f>IF('1．構成メンバー名簿'!T144=1,'1．構成メンバー名簿'!$M$22,IF('1．構成メンバー名簿'!T144=2,'1．構成メンバー名簿'!$N$22,""))</f>
        <v/>
      </c>
      <c r="F131" s="1" t="str">
        <f>IF(AND(I131&gt;0,SUM(I132:$I$261)=0),"←ここまで値でコピー","")</f>
        <v/>
      </c>
      <c r="I131" s="1">
        <f t="shared" si="1"/>
        <v>0</v>
      </c>
    </row>
    <row r="132" spans="1:9">
      <c r="A132" s="1" t="str">
        <f>IF(SUM(I132:$I$261)=0,"",A131+1)</f>
        <v/>
      </c>
      <c r="B132" s="1" t="str">
        <f>IF('1．構成メンバー名簿'!D145&lt;&gt;"",'1．構成メンバー名簿'!D145,"")</f>
        <v/>
      </c>
      <c r="C132" s="1" t="str">
        <f>IF('1．構成メンバー名簿'!E145&lt;&gt;"",'1．構成メンバー名簿'!E145,"")</f>
        <v/>
      </c>
      <c r="D132" s="1" t="str">
        <f>IF('1．構成メンバー名簿'!F145&lt;&gt;"",'1．構成メンバー名簿'!F145,"")</f>
        <v/>
      </c>
      <c r="E132" s="1" t="str">
        <f>IF('1．構成メンバー名簿'!T145=1,'1．構成メンバー名簿'!$M$22,IF('1．構成メンバー名簿'!T145=2,'1．構成メンバー名簿'!$N$22,""))</f>
        <v/>
      </c>
      <c r="F132" s="1" t="str">
        <f>IF(AND(I132&gt;0,SUM(I133:$I$261)=0),"←ここまで値でコピー","")</f>
        <v/>
      </c>
      <c r="I132" s="1">
        <f t="shared" si="1"/>
        <v>0</v>
      </c>
    </row>
    <row r="133" spans="1:9">
      <c r="A133" s="1" t="str">
        <f>IF(SUM(I133:$I$261)=0,"",A132+1)</f>
        <v/>
      </c>
      <c r="B133" s="1" t="str">
        <f>IF('1．構成メンバー名簿'!D146&lt;&gt;"",'1．構成メンバー名簿'!D146,"")</f>
        <v/>
      </c>
      <c r="C133" s="1" t="str">
        <f>IF('1．構成メンバー名簿'!E146&lt;&gt;"",'1．構成メンバー名簿'!E146,"")</f>
        <v/>
      </c>
      <c r="D133" s="1" t="str">
        <f>IF('1．構成メンバー名簿'!F146&lt;&gt;"",'1．構成メンバー名簿'!F146,"")</f>
        <v/>
      </c>
      <c r="E133" s="1" t="str">
        <f>IF('1．構成メンバー名簿'!T146=1,'1．構成メンバー名簿'!$M$22,IF('1．構成メンバー名簿'!T146=2,'1．構成メンバー名簿'!$N$22,""))</f>
        <v/>
      </c>
      <c r="F133" s="1" t="str">
        <f>IF(AND(I133&gt;0,SUM(I134:$I$261)=0),"←ここまで値でコピー","")</f>
        <v/>
      </c>
      <c r="I133" s="1">
        <f t="shared" si="1"/>
        <v>0</v>
      </c>
    </row>
    <row r="134" spans="1:9">
      <c r="A134" s="1" t="str">
        <f>IF(SUM(I134:$I$261)=0,"",A133+1)</f>
        <v/>
      </c>
      <c r="B134" s="1" t="str">
        <f>IF('1．構成メンバー名簿'!D147&lt;&gt;"",'1．構成メンバー名簿'!D147,"")</f>
        <v/>
      </c>
      <c r="C134" s="1" t="str">
        <f>IF('1．構成メンバー名簿'!E147&lt;&gt;"",'1．構成メンバー名簿'!E147,"")</f>
        <v/>
      </c>
      <c r="D134" s="1" t="str">
        <f>IF('1．構成メンバー名簿'!F147&lt;&gt;"",'1．構成メンバー名簿'!F147,"")</f>
        <v/>
      </c>
      <c r="E134" s="1" t="str">
        <f>IF('1．構成メンバー名簿'!T147=1,'1．構成メンバー名簿'!$M$22,IF('1．構成メンバー名簿'!T147=2,'1．構成メンバー名簿'!$N$22,""))</f>
        <v/>
      </c>
      <c r="F134" s="1" t="str">
        <f>IF(AND(I134&gt;0,SUM(I135:$I$261)=0),"←ここまで値でコピー","")</f>
        <v/>
      </c>
      <c r="I134" s="1">
        <f t="shared" si="1"/>
        <v>0</v>
      </c>
    </row>
    <row r="135" spans="1:9">
      <c r="A135" s="1" t="str">
        <f>IF(SUM(I135:$I$261)=0,"",A134+1)</f>
        <v/>
      </c>
      <c r="B135" s="1" t="str">
        <f>IF('1．構成メンバー名簿'!D148&lt;&gt;"",'1．構成メンバー名簿'!D148,"")</f>
        <v/>
      </c>
      <c r="C135" s="1" t="str">
        <f>IF('1．構成メンバー名簿'!E148&lt;&gt;"",'1．構成メンバー名簿'!E148,"")</f>
        <v/>
      </c>
      <c r="D135" s="1" t="str">
        <f>IF('1．構成メンバー名簿'!F148&lt;&gt;"",'1．構成メンバー名簿'!F148,"")</f>
        <v/>
      </c>
      <c r="E135" s="1" t="str">
        <f>IF('1．構成メンバー名簿'!T148=1,'1．構成メンバー名簿'!$M$22,IF('1．構成メンバー名簿'!T148=2,'1．構成メンバー名簿'!$N$22,""))</f>
        <v/>
      </c>
      <c r="F135" s="1" t="str">
        <f>IF(AND(I135&gt;0,SUM(I136:$I$261)=0),"←ここまで値でコピー","")</f>
        <v/>
      </c>
      <c r="I135" s="1">
        <f t="shared" si="1"/>
        <v>0</v>
      </c>
    </row>
    <row r="136" spans="1:9">
      <c r="A136" s="1" t="str">
        <f>IF(SUM(I136:$I$261)=0,"",A135+1)</f>
        <v/>
      </c>
      <c r="B136" s="1" t="str">
        <f>IF('1．構成メンバー名簿'!D149&lt;&gt;"",'1．構成メンバー名簿'!D149,"")</f>
        <v/>
      </c>
      <c r="C136" s="1" t="str">
        <f>IF('1．構成メンバー名簿'!E149&lt;&gt;"",'1．構成メンバー名簿'!E149,"")</f>
        <v/>
      </c>
      <c r="D136" s="1" t="str">
        <f>IF('1．構成メンバー名簿'!F149&lt;&gt;"",'1．構成メンバー名簿'!F149,"")</f>
        <v/>
      </c>
      <c r="E136" s="1" t="str">
        <f>IF('1．構成メンバー名簿'!T149=1,'1．構成メンバー名簿'!$M$22,IF('1．構成メンバー名簿'!T149=2,'1．構成メンバー名簿'!$N$22,""))</f>
        <v/>
      </c>
      <c r="F136" s="1" t="str">
        <f>IF(AND(I136&gt;0,SUM(I137:$I$261)=0),"←ここまで値でコピー","")</f>
        <v/>
      </c>
      <c r="I136" s="1">
        <f t="shared" si="1"/>
        <v>0</v>
      </c>
    </row>
    <row r="137" spans="1:9">
      <c r="A137" s="1" t="str">
        <f>IF(SUM(I137:$I$261)=0,"",A136+1)</f>
        <v/>
      </c>
      <c r="B137" s="1" t="str">
        <f>IF('1．構成メンバー名簿'!D150&lt;&gt;"",'1．構成メンバー名簿'!D150,"")</f>
        <v/>
      </c>
      <c r="C137" s="1" t="str">
        <f>IF('1．構成メンバー名簿'!E150&lt;&gt;"",'1．構成メンバー名簿'!E150,"")</f>
        <v/>
      </c>
      <c r="D137" s="1" t="str">
        <f>IF('1．構成メンバー名簿'!F150&lt;&gt;"",'1．構成メンバー名簿'!F150,"")</f>
        <v/>
      </c>
      <c r="E137" s="1" t="str">
        <f>IF('1．構成メンバー名簿'!T150=1,'1．構成メンバー名簿'!$M$22,IF('1．構成メンバー名簿'!T150=2,'1．構成メンバー名簿'!$N$22,""))</f>
        <v/>
      </c>
      <c r="F137" s="1" t="str">
        <f>IF(AND(I137&gt;0,SUM(I138:$I$261)=0),"←ここまで値でコピー","")</f>
        <v/>
      </c>
      <c r="I137" s="1">
        <f t="shared" si="1"/>
        <v>0</v>
      </c>
    </row>
    <row r="138" spans="1:9">
      <c r="A138" s="1" t="str">
        <f>IF(SUM(I138:$I$261)=0,"",A137+1)</f>
        <v/>
      </c>
      <c r="B138" s="1" t="str">
        <f>IF('1．構成メンバー名簿'!D151&lt;&gt;"",'1．構成メンバー名簿'!D151,"")</f>
        <v/>
      </c>
      <c r="C138" s="1" t="str">
        <f>IF('1．構成メンバー名簿'!E151&lt;&gt;"",'1．構成メンバー名簿'!E151,"")</f>
        <v/>
      </c>
      <c r="D138" s="1" t="str">
        <f>IF('1．構成メンバー名簿'!F151&lt;&gt;"",'1．構成メンバー名簿'!F151,"")</f>
        <v/>
      </c>
      <c r="E138" s="1" t="str">
        <f>IF('1．構成メンバー名簿'!T151=1,'1．構成メンバー名簿'!$M$22,IF('1．構成メンバー名簿'!T151=2,'1．構成メンバー名簿'!$N$22,""))</f>
        <v/>
      </c>
      <c r="F138" s="1" t="str">
        <f>IF(AND(I138&gt;0,SUM(I139:$I$261)=0),"←ここまで値でコピー","")</f>
        <v/>
      </c>
      <c r="I138" s="1">
        <f t="shared" si="1"/>
        <v>0</v>
      </c>
    </row>
    <row r="139" spans="1:9">
      <c r="A139" s="1" t="str">
        <f>IF(SUM(I139:$I$261)=0,"",A138+1)</f>
        <v/>
      </c>
      <c r="B139" s="1" t="str">
        <f>IF('1．構成メンバー名簿'!D152&lt;&gt;"",'1．構成メンバー名簿'!D152,"")</f>
        <v/>
      </c>
      <c r="C139" s="1" t="str">
        <f>IF('1．構成メンバー名簿'!E152&lt;&gt;"",'1．構成メンバー名簿'!E152,"")</f>
        <v/>
      </c>
      <c r="D139" s="1" t="str">
        <f>IF('1．構成メンバー名簿'!F152&lt;&gt;"",'1．構成メンバー名簿'!F152,"")</f>
        <v/>
      </c>
      <c r="E139" s="1" t="str">
        <f>IF('1．構成メンバー名簿'!T152=1,'1．構成メンバー名簿'!$M$22,IF('1．構成メンバー名簿'!T152=2,'1．構成メンバー名簿'!$N$22,""))</f>
        <v/>
      </c>
      <c r="F139" s="1" t="str">
        <f>IF(AND(I139&gt;0,SUM(I140:$I$261)=0),"←ここまで値でコピー","")</f>
        <v/>
      </c>
      <c r="I139" s="1">
        <f t="shared" si="1"/>
        <v>0</v>
      </c>
    </row>
    <row r="140" spans="1:9">
      <c r="A140" s="1" t="str">
        <f>IF(SUM(I140:$I$261)=0,"",A139+1)</f>
        <v/>
      </c>
      <c r="B140" s="1" t="str">
        <f>IF('1．構成メンバー名簿'!D153&lt;&gt;"",'1．構成メンバー名簿'!D153,"")</f>
        <v/>
      </c>
      <c r="C140" s="1" t="str">
        <f>IF('1．構成メンバー名簿'!E153&lt;&gt;"",'1．構成メンバー名簿'!E153,"")</f>
        <v/>
      </c>
      <c r="D140" s="1" t="str">
        <f>IF('1．構成メンバー名簿'!F153&lt;&gt;"",'1．構成メンバー名簿'!F153,"")</f>
        <v/>
      </c>
      <c r="E140" s="1" t="str">
        <f>IF('1．構成メンバー名簿'!T153=1,'1．構成メンバー名簿'!$M$22,IF('1．構成メンバー名簿'!T153=2,'1．構成メンバー名簿'!$N$22,""))</f>
        <v/>
      </c>
      <c r="F140" s="1" t="str">
        <f>IF(AND(I140&gt;0,SUM(I141:$I$261)=0),"←ここまで値でコピー","")</f>
        <v/>
      </c>
      <c r="I140" s="1">
        <f t="shared" si="1"/>
        <v>0</v>
      </c>
    </row>
    <row r="141" spans="1:9">
      <c r="A141" s="1" t="str">
        <f>IF(SUM(I141:$I$261)=0,"",A140+1)</f>
        <v/>
      </c>
      <c r="B141" s="1" t="str">
        <f>IF('1．構成メンバー名簿'!D154&lt;&gt;"",'1．構成メンバー名簿'!D154,"")</f>
        <v/>
      </c>
      <c r="C141" s="1" t="str">
        <f>IF('1．構成メンバー名簿'!E154&lt;&gt;"",'1．構成メンバー名簿'!E154,"")</f>
        <v/>
      </c>
      <c r="D141" s="1" t="str">
        <f>IF('1．構成メンバー名簿'!F154&lt;&gt;"",'1．構成メンバー名簿'!F154,"")</f>
        <v/>
      </c>
      <c r="E141" s="1" t="str">
        <f>IF('1．構成メンバー名簿'!T154=1,'1．構成メンバー名簿'!$M$22,IF('1．構成メンバー名簿'!T154=2,'1．構成メンバー名簿'!$N$22,""))</f>
        <v/>
      </c>
      <c r="F141" s="1" t="str">
        <f>IF(AND(I141&gt;0,SUM(I142:$I$261)=0),"←ここまで値でコピー","")</f>
        <v/>
      </c>
      <c r="I141" s="1">
        <f t="shared" ref="I141:I204" si="2">IF(COUNTBLANK(B141:E141)=4,0,1)</f>
        <v>0</v>
      </c>
    </row>
    <row r="142" spans="1:9">
      <c r="A142" s="1" t="str">
        <f>IF(SUM(I142:$I$261)=0,"",A141+1)</f>
        <v/>
      </c>
      <c r="B142" s="1" t="str">
        <f>IF('1．構成メンバー名簿'!D155&lt;&gt;"",'1．構成メンバー名簿'!D155,"")</f>
        <v/>
      </c>
      <c r="C142" s="1" t="str">
        <f>IF('1．構成メンバー名簿'!E155&lt;&gt;"",'1．構成メンバー名簿'!E155,"")</f>
        <v/>
      </c>
      <c r="D142" s="1" t="str">
        <f>IF('1．構成メンバー名簿'!F155&lt;&gt;"",'1．構成メンバー名簿'!F155,"")</f>
        <v/>
      </c>
      <c r="E142" s="1" t="str">
        <f>IF('1．構成メンバー名簿'!T155=1,'1．構成メンバー名簿'!$M$22,IF('1．構成メンバー名簿'!T155=2,'1．構成メンバー名簿'!$N$22,""))</f>
        <v/>
      </c>
      <c r="F142" s="1" t="str">
        <f>IF(AND(I142&gt;0,SUM(I143:$I$261)=0),"←ここまで値でコピー","")</f>
        <v/>
      </c>
      <c r="I142" s="1">
        <f t="shared" si="2"/>
        <v>0</v>
      </c>
    </row>
    <row r="143" spans="1:9">
      <c r="A143" s="1" t="str">
        <f>IF(SUM(I143:$I$261)=0,"",A142+1)</f>
        <v/>
      </c>
      <c r="B143" s="1" t="str">
        <f>IF('1．構成メンバー名簿'!D156&lt;&gt;"",'1．構成メンバー名簿'!D156,"")</f>
        <v/>
      </c>
      <c r="C143" s="1" t="str">
        <f>IF('1．構成メンバー名簿'!E156&lt;&gt;"",'1．構成メンバー名簿'!E156,"")</f>
        <v/>
      </c>
      <c r="D143" s="1" t="str">
        <f>IF('1．構成メンバー名簿'!F156&lt;&gt;"",'1．構成メンバー名簿'!F156,"")</f>
        <v/>
      </c>
      <c r="E143" s="1" t="str">
        <f>IF('1．構成メンバー名簿'!T156=1,'1．構成メンバー名簿'!$M$22,IF('1．構成メンバー名簿'!T156=2,'1．構成メンバー名簿'!$N$22,""))</f>
        <v/>
      </c>
      <c r="F143" s="1" t="str">
        <f>IF(AND(I143&gt;0,SUM(I144:$I$261)=0),"←ここまで値でコピー","")</f>
        <v/>
      </c>
      <c r="I143" s="1">
        <f t="shared" si="2"/>
        <v>0</v>
      </c>
    </row>
    <row r="144" spans="1:9">
      <c r="A144" s="1" t="str">
        <f>IF(SUM(I144:$I$261)=0,"",A143+1)</f>
        <v/>
      </c>
      <c r="B144" s="1" t="str">
        <f>IF('1．構成メンバー名簿'!D157&lt;&gt;"",'1．構成メンバー名簿'!D157,"")</f>
        <v/>
      </c>
      <c r="C144" s="1" t="str">
        <f>IF('1．構成メンバー名簿'!E157&lt;&gt;"",'1．構成メンバー名簿'!E157,"")</f>
        <v/>
      </c>
      <c r="D144" s="1" t="str">
        <f>IF('1．構成メンバー名簿'!F157&lt;&gt;"",'1．構成メンバー名簿'!F157,"")</f>
        <v/>
      </c>
      <c r="E144" s="1" t="str">
        <f>IF('1．構成メンバー名簿'!T157=1,'1．構成メンバー名簿'!$M$22,IF('1．構成メンバー名簿'!T157=2,'1．構成メンバー名簿'!$N$22,""))</f>
        <v/>
      </c>
      <c r="F144" s="1" t="str">
        <f>IF(AND(I144&gt;0,SUM(I145:$I$261)=0),"←ここまで値でコピー","")</f>
        <v/>
      </c>
      <c r="I144" s="1">
        <f t="shared" si="2"/>
        <v>0</v>
      </c>
    </row>
    <row r="145" spans="1:9">
      <c r="A145" s="1" t="str">
        <f>IF(SUM(I145:$I$261)=0,"",A144+1)</f>
        <v/>
      </c>
      <c r="B145" s="1" t="str">
        <f>IF('1．構成メンバー名簿'!D158&lt;&gt;"",'1．構成メンバー名簿'!D158,"")</f>
        <v/>
      </c>
      <c r="C145" s="1" t="str">
        <f>IF('1．構成メンバー名簿'!E158&lt;&gt;"",'1．構成メンバー名簿'!E158,"")</f>
        <v/>
      </c>
      <c r="D145" s="1" t="str">
        <f>IF('1．構成メンバー名簿'!F158&lt;&gt;"",'1．構成メンバー名簿'!F158,"")</f>
        <v/>
      </c>
      <c r="E145" s="1" t="str">
        <f>IF('1．構成メンバー名簿'!T158=1,'1．構成メンバー名簿'!$M$22,IF('1．構成メンバー名簿'!T158=2,'1．構成メンバー名簿'!$N$22,""))</f>
        <v/>
      </c>
      <c r="F145" s="1" t="str">
        <f>IF(AND(I145&gt;0,SUM(I146:$I$261)=0),"←ここまで値でコピー","")</f>
        <v/>
      </c>
      <c r="I145" s="1">
        <f t="shared" si="2"/>
        <v>0</v>
      </c>
    </row>
    <row r="146" spans="1:9">
      <c r="A146" s="1" t="str">
        <f>IF(SUM(I146:$I$261)=0,"",A145+1)</f>
        <v/>
      </c>
      <c r="B146" s="1" t="str">
        <f>IF('1．構成メンバー名簿'!D159&lt;&gt;"",'1．構成メンバー名簿'!D159,"")</f>
        <v/>
      </c>
      <c r="C146" s="1" t="str">
        <f>IF('1．構成メンバー名簿'!E159&lt;&gt;"",'1．構成メンバー名簿'!E159,"")</f>
        <v/>
      </c>
      <c r="D146" s="1" t="str">
        <f>IF('1．構成メンバー名簿'!F159&lt;&gt;"",'1．構成メンバー名簿'!F159,"")</f>
        <v/>
      </c>
      <c r="E146" s="1" t="str">
        <f>IF('1．構成メンバー名簿'!T159=1,'1．構成メンバー名簿'!$M$22,IF('1．構成メンバー名簿'!T159=2,'1．構成メンバー名簿'!$N$22,""))</f>
        <v/>
      </c>
      <c r="F146" s="1" t="str">
        <f>IF(AND(I146&gt;0,SUM(I147:$I$261)=0),"←ここまで値でコピー","")</f>
        <v/>
      </c>
      <c r="I146" s="1">
        <f t="shared" si="2"/>
        <v>0</v>
      </c>
    </row>
    <row r="147" spans="1:9">
      <c r="A147" s="1" t="str">
        <f>IF(SUM(I147:$I$261)=0,"",A146+1)</f>
        <v/>
      </c>
      <c r="B147" s="1" t="str">
        <f>IF('1．構成メンバー名簿'!D160&lt;&gt;"",'1．構成メンバー名簿'!D160,"")</f>
        <v/>
      </c>
      <c r="C147" s="1" t="str">
        <f>IF('1．構成メンバー名簿'!E160&lt;&gt;"",'1．構成メンバー名簿'!E160,"")</f>
        <v/>
      </c>
      <c r="D147" s="1" t="str">
        <f>IF('1．構成メンバー名簿'!F160&lt;&gt;"",'1．構成メンバー名簿'!F160,"")</f>
        <v/>
      </c>
      <c r="E147" s="1" t="str">
        <f>IF('1．構成メンバー名簿'!T160=1,'1．構成メンバー名簿'!$M$22,IF('1．構成メンバー名簿'!T160=2,'1．構成メンバー名簿'!$N$22,""))</f>
        <v/>
      </c>
      <c r="F147" s="1" t="str">
        <f>IF(AND(I147&gt;0,SUM(I148:$I$261)=0),"←ここまで値でコピー","")</f>
        <v/>
      </c>
      <c r="I147" s="1">
        <f t="shared" si="2"/>
        <v>0</v>
      </c>
    </row>
    <row r="148" spans="1:9">
      <c r="A148" s="1" t="str">
        <f>IF(SUM(I148:$I$261)=0,"",A147+1)</f>
        <v/>
      </c>
      <c r="B148" s="1" t="str">
        <f>IF('1．構成メンバー名簿'!D161&lt;&gt;"",'1．構成メンバー名簿'!D161,"")</f>
        <v/>
      </c>
      <c r="C148" s="1" t="str">
        <f>IF('1．構成メンバー名簿'!E161&lt;&gt;"",'1．構成メンバー名簿'!E161,"")</f>
        <v/>
      </c>
      <c r="D148" s="1" t="str">
        <f>IF('1．構成メンバー名簿'!F161&lt;&gt;"",'1．構成メンバー名簿'!F161,"")</f>
        <v/>
      </c>
      <c r="E148" s="1" t="str">
        <f>IF('1．構成メンバー名簿'!T161=1,'1．構成メンバー名簿'!$M$22,IF('1．構成メンバー名簿'!T161=2,'1．構成メンバー名簿'!$N$22,""))</f>
        <v/>
      </c>
      <c r="F148" s="1" t="str">
        <f>IF(AND(I148&gt;0,SUM(I149:$I$261)=0),"←ここまで値でコピー","")</f>
        <v/>
      </c>
      <c r="I148" s="1">
        <f t="shared" si="2"/>
        <v>0</v>
      </c>
    </row>
    <row r="149" spans="1:9">
      <c r="A149" s="1" t="str">
        <f>IF(SUM(I149:$I$261)=0,"",A148+1)</f>
        <v/>
      </c>
      <c r="B149" s="1" t="str">
        <f>IF('1．構成メンバー名簿'!D162&lt;&gt;"",'1．構成メンバー名簿'!D162,"")</f>
        <v/>
      </c>
      <c r="C149" s="1" t="str">
        <f>IF('1．構成メンバー名簿'!E162&lt;&gt;"",'1．構成メンバー名簿'!E162,"")</f>
        <v/>
      </c>
      <c r="D149" s="1" t="str">
        <f>IF('1．構成メンバー名簿'!F162&lt;&gt;"",'1．構成メンバー名簿'!F162,"")</f>
        <v/>
      </c>
      <c r="E149" s="1" t="str">
        <f>IF('1．構成メンバー名簿'!T162=1,'1．構成メンバー名簿'!$M$22,IF('1．構成メンバー名簿'!T162=2,'1．構成メンバー名簿'!$N$22,""))</f>
        <v/>
      </c>
      <c r="F149" s="1" t="str">
        <f>IF(AND(I149&gt;0,SUM(I150:$I$261)=0),"←ここまで値でコピー","")</f>
        <v/>
      </c>
      <c r="I149" s="1">
        <f t="shared" si="2"/>
        <v>0</v>
      </c>
    </row>
    <row r="150" spans="1:9">
      <c r="A150" s="1" t="str">
        <f>IF(SUM(I150:$I$261)=0,"",A149+1)</f>
        <v/>
      </c>
      <c r="B150" s="1" t="str">
        <f>IF('1．構成メンバー名簿'!D163&lt;&gt;"",'1．構成メンバー名簿'!D163,"")</f>
        <v/>
      </c>
      <c r="C150" s="1" t="str">
        <f>IF('1．構成メンバー名簿'!E163&lt;&gt;"",'1．構成メンバー名簿'!E163,"")</f>
        <v/>
      </c>
      <c r="D150" s="1" t="str">
        <f>IF('1．構成メンバー名簿'!F163&lt;&gt;"",'1．構成メンバー名簿'!F163,"")</f>
        <v/>
      </c>
      <c r="E150" s="1" t="str">
        <f>IF('1．構成メンバー名簿'!T163=1,'1．構成メンバー名簿'!$M$22,IF('1．構成メンバー名簿'!T163=2,'1．構成メンバー名簿'!$N$22,""))</f>
        <v/>
      </c>
      <c r="F150" s="1" t="str">
        <f>IF(AND(I150&gt;0,SUM(I151:$I$261)=0),"←ここまで値でコピー","")</f>
        <v/>
      </c>
      <c r="I150" s="1">
        <f t="shared" si="2"/>
        <v>0</v>
      </c>
    </row>
    <row r="151" spans="1:9">
      <c r="A151" s="1" t="str">
        <f>IF(SUM(I151:$I$261)=0,"",A150+1)</f>
        <v/>
      </c>
      <c r="B151" s="1" t="str">
        <f>IF('1．構成メンバー名簿'!D164&lt;&gt;"",'1．構成メンバー名簿'!D164,"")</f>
        <v/>
      </c>
      <c r="C151" s="1" t="str">
        <f>IF('1．構成メンバー名簿'!E164&lt;&gt;"",'1．構成メンバー名簿'!E164,"")</f>
        <v/>
      </c>
      <c r="D151" s="1" t="str">
        <f>IF('1．構成メンバー名簿'!F164&lt;&gt;"",'1．構成メンバー名簿'!F164,"")</f>
        <v/>
      </c>
      <c r="E151" s="1" t="str">
        <f>IF('1．構成メンバー名簿'!T164=1,'1．構成メンバー名簿'!$M$22,IF('1．構成メンバー名簿'!T164=2,'1．構成メンバー名簿'!$N$22,""))</f>
        <v/>
      </c>
      <c r="F151" s="1" t="str">
        <f>IF(AND(I151&gt;0,SUM(I152:$I$261)=0),"←ここまで値でコピー","")</f>
        <v/>
      </c>
      <c r="I151" s="1">
        <f t="shared" si="2"/>
        <v>0</v>
      </c>
    </row>
    <row r="152" spans="1:9">
      <c r="A152" s="1" t="str">
        <f>IF(SUM(I152:$I$261)=0,"",A151+1)</f>
        <v/>
      </c>
      <c r="B152" s="1" t="str">
        <f>IF('1．構成メンバー名簿'!D165&lt;&gt;"",'1．構成メンバー名簿'!D165,"")</f>
        <v/>
      </c>
      <c r="C152" s="1" t="str">
        <f>IF('1．構成メンバー名簿'!E165&lt;&gt;"",'1．構成メンバー名簿'!E165,"")</f>
        <v/>
      </c>
      <c r="D152" s="1" t="str">
        <f>IF('1．構成メンバー名簿'!F165&lt;&gt;"",'1．構成メンバー名簿'!F165,"")</f>
        <v/>
      </c>
      <c r="E152" s="1" t="str">
        <f>IF('1．構成メンバー名簿'!T165=1,'1．構成メンバー名簿'!$M$22,IF('1．構成メンバー名簿'!T165=2,'1．構成メンバー名簿'!$N$22,""))</f>
        <v/>
      </c>
      <c r="F152" s="1" t="str">
        <f>IF(AND(I152&gt;0,SUM(I153:$I$261)=0),"←ここまで値でコピー","")</f>
        <v/>
      </c>
      <c r="I152" s="1">
        <f t="shared" si="2"/>
        <v>0</v>
      </c>
    </row>
    <row r="153" spans="1:9">
      <c r="A153" s="1" t="str">
        <f>IF(SUM(I153:$I$261)=0,"",A152+1)</f>
        <v/>
      </c>
      <c r="B153" s="1" t="str">
        <f>IF('1．構成メンバー名簿'!D166&lt;&gt;"",'1．構成メンバー名簿'!D166,"")</f>
        <v/>
      </c>
      <c r="C153" s="1" t="str">
        <f>IF('1．構成メンバー名簿'!E166&lt;&gt;"",'1．構成メンバー名簿'!E166,"")</f>
        <v/>
      </c>
      <c r="D153" s="1" t="str">
        <f>IF('1．構成メンバー名簿'!F166&lt;&gt;"",'1．構成メンバー名簿'!F166,"")</f>
        <v/>
      </c>
      <c r="E153" s="1" t="str">
        <f>IF('1．構成メンバー名簿'!T166=1,'1．構成メンバー名簿'!$M$22,IF('1．構成メンバー名簿'!T166=2,'1．構成メンバー名簿'!$N$22,""))</f>
        <v/>
      </c>
      <c r="F153" s="1" t="str">
        <f>IF(AND(I153&gt;0,SUM(I154:$I$261)=0),"←ここまで値でコピー","")</f>
        <v/>
      </c>
      <c r="I153" s="1">
        <f t="shared" si="2"/>
        <v>0</v>
      </c>
    </row>
    <row r="154" spans="1:9">
      <c r="A154" s="1" t="str">
        <f>IF(SUM(I154:$I$261)=0,"",A153+1)</f>
        <v/>
      </c>
      <c r="B154" s="1" t="str">
        <f>IF('1．構成メンバー名簿'!D167&lt;&gt;"",'1．構成メンバー名簿'!D167,"")</f>
        <v/>
      </c>
      <c r="C154" s="1" t="str">
        <f>IF('1．構成メンバー名簿'!E167&lt;&gt;"",'1．構成メンバー名簿'!E167,"")</f>
        <v/>
      </c>
      <c r="D154" s="1" t="str">
        <f>IF('1．構成メンバー名簿'!F167&lt;&gt;"",'1．構成メンバー名簿'!F167,"")</f>
        <v/>
      </c>
      <c r="E154" s="1" t="str">
        <f>IF('1．構成メンバー名簿'!T167=1,'1．構成メンバー名簿'!$M$22,IF('1．構成メンバー名簿'!T167=2,'1．構成メンバー名簿'!$N$22,""))</f>
        <v/>
      </c>
      <c r="F154" s="1" t="str">
        <f>IF(AND(I154&gt;0,SUM(I155:$I$261)=0),"←ここまで値でコピー","")</f>
        <v/>
      </c>
      <c r="I154" s="1">
        <f t="shared" si="2"/>
        <v>0</v>
      </c>
    </row>
    <row r="155" spans="1:9">
      <c r="A155" s="1" t="str">
        <f>IF(SUM(I155:$I$261)=0,"",A154+1)</f>
        <v/>
      </c>
      <c r="B155" s="1" t="str">
        <f>IF('1．構成メンバー名簿'!D168&lt;&gt;"",'1．構成メンバー名簿'!D168,"")</f>
        <v/>
      </c>
      <c r="C155" s="1" t="str">
        <f>IF('1．構成メンバー名簿'!E168&lt;&gt;"",'1．構成メンバー名簿'!E168,"")</f>
        <v/>
      </c>
      <c r="D155" s="1" t="str">
        <f>IF('1．構成メンバー名簿'!F168&lt;&gt;"",'1．構成メンバー名簿'!F168,"")</f>
        <v/>
      </c>
      <c r="E155" s="1" t="str">
        <f>IF('1．構成メンバー名簿'!T168=1,'1．構成メンバー名簿'!$M$22,IF('1．構成メンバー名簿'!T168=2,'1．構成メンバー名簿'!$N$22,""))</f>
        <v/>
      </c>
      <c r="F155" s="1" t="str">
        <f>IF(AND(I155&gt;0,SUM(I156:$I$261)=0),"←ここまで値でコピー","")</f>
        <v/>
      </c>
      <c r="I155" s="1">
        <f t="shared" si="2"/>
        <v>0</v>
      </c>
    </row>
    <row r="156" spans="1:9">
      <c r="A156" s="1" t="str">
        <f>IF(SUM(I156:$I$261)=0,"",A155+1)</f>
        <v/>
      </c>
      <c r="B156" s="1" t="str">
        <f>IF('1．構成メンバー名簿'!D169&lt;&gt;"",'1．構成メンバー名簿'!D169,"")</f>
        <v/>
      </c>
      <c r="C156" s="1" t="str">
        <f>IF('1．構成メンバー名簿'!E169&lt;&gt;"",'1．構成メンバー名簿'!E169,"")</f>
        <v/>
      </c>
      <c r="D156" s="1" t="str">
        <f>IF('1．構成メンバー名簿'!F169&lt;&gt;"",'1．構成メンバー名簿'!F169,"")</f>
        <v/>
      </c>
      <c r="E156" s="1" t="str">
        <f>IF('1．構成メンバー名簿'!T169=1,'1．構成メンバー名簿'!$M$22,IF('1．構成メンバー名簿'!T169=2,'1．構成メンバー名簿'!$N$22,""))</f>
        <v/>
      </c>
      <c r="F156" s="1" t="str">
        <f>IF(AND(I156&gt;0,SUM(I157:$I$261)=0),"←ここまで値でコピー","")</f>
        <v/>
      </c>
      <c r="I156" s="1">
        <f t="shared" si="2"/>
        <v>0</v>
      </c>
    </row>
    <row r="157" spans="1:9">
      <c r="A157" s="1" t="str">
        <f>IF(SUM(I157:$I$261)=0,"",A156+1)</f>
        <v/>
      </c>
      <c r="B157" s="1" t="str">
        <f>IF('1．構成メンバー名簿'!D170&lt;&gt;"",'1．構成メンバー名簿'!D170,"")</f>
        <v/>
      </c>
      <c r="C157" s="1" t="str">
        <f>IF('1．構成メンバー名簿'!E170&lt;&gt;"",'1．構成メンバー名簿'!E170,"")</f>
        <v/>
      </c>
      <c r="D157" s="1" t="str">
        <f>IF('1．構成メンバー名簿'!F170&lt;&gt;"",'1．構成メンバー名簿'!F170,"")</f>
        <v/>
      </c>
      <c r="E157" s="1" t="str">
        <f>IF('1．構成メンバー名簿'!T170=1,'1．構成メンバー名簿'!$M$22,IF('1．構成メンバー名簿'!T170=2,'1．構成メンバー名簿'!$N$22,""))</f>
        <v/>
      </c>
      <c r="F157" s="1" t="str">
        <f>IF(AND(I157&gt;0,SUM(I158:$I$261)=0),"←ここまで値でコピー","")</f>
        <v/>
      </c>
      <c r="I157" s="1">
        <f t="shared" si="2"/>
        <v>0</v>
      </c>
    </row>
    <row r="158" spans="1:9">
      <c r="A158" s="1" t="str">
        <f>IF(SUM(I158:$I$261)=0,"",A157+1)</f>
        <v/>
      </c>
      <c r="B158" s="1" t="str">
        <f>IF('1．構成メンバー名簿'!D171&lt;&gt;"",'1．構成メンバー名簿'!D171,"")</f>
        <v/>
      </c>
      <c r="C158" s="1" t="str">
        <f>IF('1．構成メンバー名簿'!E171&lt;&gt;"",'1．構成メンバー名簿'!E171,"")</f>
        <v/>
      </c>
      <c r="D158" s="1" t="str">
        <f>IF('1．構成メンバー名簿'!F171&lt;&gt;"",'1．構成メンバー名簿'!F171,"")</f>
        <v/>
      </c>
      <c r="E158" s="1" t="str">
        <f>IF('1．構成メンバー名簿'!T171=1,'1．構成メンバー名簿'!$M$22,IF('1．構成メンバー名簿'!T171=2,'1．構成メンバー名簿'!$N$22,""))</f>
        <v/>
      </c>
      <c r="F158" s="1" t="str">
        <f>IF(AND(I158&gt;0,SUM(I159:$I$261)=0),"←ここまで値でコピー","")</f>
        <v/>
      </c>
      <c r="I158" s="1">
        <f t="shared" si="2"/>
        <v>0</v>
      </c>
    </row>
    <row r="159" spans="1:9">
      <c r="A159" s="1" t="str">
        <f>IF(SUM(I159:$I$261)=0,"",A158+1)</f>
        <v/>
      </c>
      <c r="B159" s="1" t="str">
        <f>IF('1．構成メンバー名簿'!D172&lt;&gt;"",'1．構成メンバー名簿'!D172,"")</f>
        <v/>
      </c>
      <c r="C159" s="1" t="str">
        <f>IF('1．構成メンバー名簿'!E172&lt;&gt;"",'1．構成メンバー名簿'!E172,"")</f>
        <v/>
      </c>
      <c r="D159" s="1" t="str">
        <f>IF('1．構成メンバー名簿'!F172&lt;&gt;"",'1．構成メンバー名簿'!F172,"")</f>
        <v/>
      </c>
      <c r="E159" s="1" t="str">
        <f>IF('1．構成メンバー名簿'!T172=1,'1．構成メンバー名簿'!$M$22,IF('1．構成メンバー名簿'!T172=2,'1．構成メンバー名簿'!$N$22,""))</f>
        <v/>
      </c>
      <c r="F159" s="1" t="str">
        <f>IF(AND(I159&gt;0,SUM(I160:$I$261)=0),"←ここまで値でコピー","")</f>
        <v/>
      </c>
      <c r="I159" s="1">
        <f t="shared" si="2"/>
        <v>0</v>
      </c>
    </row>
    <row r="160" spans="1:9">
      <c r="A160" s="1" t="str">
        <f>IF(SUM(I160:$I$261)=0,"",A159+1)</f>
        <v/>
      </c>
      <c r="B160" s="1" t="str">
        <f>IF('1．構成メンバー名簿'!D173&lt;&gt;"",'1．構成メンバー名簿'!D173,"")</f>
        <v/>
      </c>
      <c r="C160" s="1" t="str">
        <f>IF('1．構成メンバー名簿'!E173&lt;&gt;"",'1．構成メンバー名簿'!E173,"")</f>
        <v/>
      </c>
      <c r="D160" s="1" t="str">
        <f>IF('1．構成メンバー名簿'!F173&lt;&gt;"",'1．構成メンバー名簿'!F173,"")</f>
        <v/>
      </c>
      <c r="E160" s="1" t="str">
        <f>IF('1．構成メンバー名簿'!T173=1,'1．構成メンバー名簿'!$M$22,IF('1．構成メンバー名簿'!T173=2,'1．構成メンバー名簿'!$N$22,""))</f>
        <v/>
      </c>
      <c r="F160" s="1" t="str">
        <f>IF(AND(I160&gt;0,SUM(I161:$I$261)=0),"←ここまで値でコピー","")</f>
        <v/>
      </c>
      <c r="I160" s="1">
        <f t="shared" si="2"/>
        <v>0</v>
      </c>
    </row>
    <row r="161" spans="1:9">
      <c r="A161" s="1" t="str">
        <f>IF(SUM(I161:$I$261)=0,"",A160+1)</f>
        <v/>
      </c>
      <c r="B161" s="1" t="str">
        <f>IF('1．構成メンバー名簿'!D174&lt;&gt;"",'1．構成メンバー名簿'!D174,"")</f>
        <v/>
      </c>
      <c r="C161" s="1" t="str">
        <f>IF('1．構成メンバー名簿'!E174&lt;&gt;"",'1．構成メンバー名簿'!E174,"")</f>
        <v/>
      </c>
      <c r="D161" s="1" t="str">
        <f>IF('1．構成メンバー名簿'!F174&lt;&gt;"",'1．構成メンバー名簿'!F174,"")</f>
        <v/>
      </c>
      <c r="E161" s="1" t="str">
        <f>IF('1．構成メンバー名簿'!T174=1,'1．構成メンバー名簿'!$M$22,IF('1．構成メンバー名簿'!T174=2,'1．構成メンバー名簿'!$N$22,""))</f>
        <v/>
      </c>
      <c r="F161" s="1" t="str">
        <f>IF(AND(I161&gt;0,SUM(I162:$I$261)=0),"←ここまで値でコピー","")</f>
        <v/>
      </c>
      <c r="I161" s="1">
        <f t="shared" si="2"/>
        <v>0</v>
      </c>
    </row>
    <row r="162" spans="1:9">
      <c r="A162" s="1" t="str">
        <f>IF(SUM(I162:$I$261)=0,"",A161+1)</f>
        <v/>
      </c>
      <c r="B162" s="1" t="str">
        <f>IF('1．構成メンバー名簿'!D175&lt;&gt;"",'1．構成メンバー名簿'!D175,"")</f>
        <v/>
      </c>
      <c r="C162" s="1" t="str">
        <f>IF('1．構成メンバー名簿'!E175&lt;&gt;"",'1．構成メンバー名簿'!E175,"")</f>
        <v/>
      </c>
      <c r="D162" s="1" t="str">
        <f>IF('1．構成メンバー名簿'!F175&lt;&gt;"",'1．構成メンバー名簿'!F175,"")</f>
        <v/>
      </c>
      <c r="E162" s="1" t="str">
        <f>IF('1．構成メンバー名簿'!T175=1,'1．構成メンバー名簿'!$M$22,IF('1．構成メンバー名簿'!T175=2,'1．構成メンバー名簿'!$N$22,""))</f>
        <v/>
      </c>
      <c r="F162" s="1" t="str">
        <f>IF(AND(I162&gt;0,SUM(I163:$I$261)=0),"←ここまで値でコピー","")</f>
        <v/>
      </c>
      <c r="I162" s="1">
        <f t="shared" si="2"/>
        <v>0</v>
      </c>
    </row>
    <row r="163" spans="1:9">
      <c r="A163" s="1" t="str">
        <f>IF(SUM(I163:$I$261)=0,"",A162+1)</f>
        <v/>
      </c>
      <c r="B163" s="1" t="str">
        <f>IF('1．構成メンバー名簿'!D176&lt;&gt;"",'1．構成メンバー名簿'!D176,"")</f>
        <v/>
      </c>
      <c r="C163" s="1" t="str">
        <f>IF('1．構成メンバー名簿'!E176&lt;&gt;"",'1．構成メンバー名簿'!E176,"")</f>
        <v/>
      </c>
      <c r="D163" s="1" t="str">
        <f>IF('1．構成メンバー名簿'!F176&lt;&gt;"",'1．構成メンバー名簿'!F176,"")</f>
        <v/>
      </c>
      <c r="E163" s="1" t="str">
        <f>IF('1．構成メンバー名簿'!T176=1,'1．構成メンバー名簿'!$M$22,IF('1．構成メンバー名簿'!T176=2,'1．構成メンバー名簿'!$N$22,""))</f>
        <v/>
      </c>
      <c r="F163" s="1" t="str">
        <f>IF(AND(I163&gt;0,SUM(I164:$I$261)=0),"←ここまで値でコピー","")</f>
        <v/>
      </c>
      <c r="I163" s="1">
        <f t="shared" si="2"/>
        <v>0</v>
      </c>
    </row>
    <row r="164" spans="1:9">
      <c r="A164" s="1" t="str">
        <f>IF(SUM(I164:$I$261)=0,"",A163+1)</f>
        <v/>
      </c>
      <c r="B164" s="1" t="str">
        <f>IF('1．構成メンバー名簿'!D177&lt;&gt;"",'1．構成メンバー名簿'!D177,"")</f>
        <v/>
      </c>
      <c r="C164" s="1" t="str">
        <f>IF('1．構成メンバー名簿'!E177&lt;&gt;"",'1．構成メンバー名簿'!E177,"")</f>
        <v/>
      </c>
      <c r="D164" s="1" t="str">
        <f>IF('1．構成メンバー名簿'!F177&lt;&gt;"",'1．構成メンバー名簿'!F177,"")</f>
        <v/>
      </c>
      <c r="E164" s="1" t="str">
        <f>IF('1．構成メンバー名簿'!T177=1,'1．構成メンバー名簿'!$M$22,IF('1．構成メンバー名簿'!T177=2,'1．構成メンバー名簿'!$N$22,""))</f>
        <v/>
      </c>
      <c r="F164" s="1" t="str">
        <f>IF(AND(I164&gt;0,SUM(I165:$I$261)=0),"←ここまで値でコピー","")</f>
        <v/>
      </c>
      <c r="I164" s="1">
        <f t="shared" si="2"/>
        <v>0</v>
      </c>
    </row>
    <row r="165" spans="1:9">
      <c r="A165" s="1" t="str">
        <f>IF(SUM(I165:$I$261)=0,"",A164+1)</f>
        <v/>
      </c>
      <c r="B165" s="1" t="str">
        <f>IF('1．構成メンバー名簿'!D178&lt;&gt;"",'1．構成メンバー名簿'!D178,"")</f>
        <v/>
      </c>
      <c r="C165" s="1" t="str">
        <f>IF('1．構成メンバー名簿'!E178&lt;&gt;"",'1．構成メンバー名簿'!E178,"")</f>
        <v/>
      </c>
      <c r="D165" s="1" t="str">
        <f>IF('1．構成メンバー名簿'!F178&lt;&gt;"",'1．構成メンバー名簿'!F178,"")</f>
        <v/>
      </c>
      <c r="E165" s="1" t="str">
        <f>IF('1．構成メンバー名簿'!T178=1,'1．構成メンバー名簿'!$M$22,IF('1．構成メンバー名簿'!T178=2,'1．構成メンバー名簿'!$N$22,""))</f>
        <v/>
      </c>
      <c r="F165" s="1" t="str">
        <f>IF(AND(I165&gt;0,SUM(I166:$I$261)=0),"←ここまで値でコピー","")</f>
        <v/>
      </c>
      <c r="I165" s="1">
        <f t="shared" si="2"/>
        <v>0</v>
      </c>
    </row>
    <row r="166" spans="1:9">
      <c r="A166" s="1" t="str">
        <f>IF(SUM(I166:$I$261)=0,"",A165+1)</f>
        <v/>
      </c>
      <c r="B166" s="1" t="str">
        <f>IF('1．構成メンバー名簿'!D179&lt;&gt;"",'1．構成メンバー名簿'!D179,"")</f>
        <v/>
      </c>
      <c r="C166" s="1" t="str">
        <f>IF('1．構成メンバー名簿'!E179&lt;&gt;"",'1．構成メンバー名簿'!E179,"")</f>
        <v/>
      </c>
      <c r="D166" s="1" t="str">
        <f>IF('1．構成メンバー名簿'!F179&lt;&gt;"",'1．構成メンバー名簿'!F179,"")</f>
        <v/>
      </c>
      <c r="E166" s="1" t="str">
        <f>IF('1．構成メンバー名簿'!T179=1,'1．構成メンバー名簿'!$M$22,IF('1．構成メンバー名簿'!T179=2,'1．構成メンバー名簿'!$N$22,""))</f>
        <v/>
      </c>
      <c r="F166" s="1" t="str">
        <f>IF(AND(I166&gt;0,SUM(I167:$I$261)=0),"←ここまで値でコピー","")</f>
        <v/>
      </c>
      <c r="I166" s="1">
        <f t="shared" si="2"/>
        <v>0</v>
      </c>
    </row>
    <row r="167" spans="1:9">
      <c r="A167" s="1" t="str">
        <f>IF(SUM(I167:$I$261)=0,"",A166+1)</f>
        <v/>
      </c>
      <c r="B167" s="1" t="str">
        <f>IF('1．構成メンバー名簿'!D180&lt;&gt;"",'1．構成メンバー名簿'!D180,"")</f>
        <v/>
      </c>
      <c r="C167" s="1" t="str">
        <f>IF('1．構成メンバー名簿'!E180&lt;&gt;"",'1．構成メンバー名簿'!E180,"")</f>
        <v/>
      </c>
      <c r="D167" s="1" t="str">
        <f>IF('1．構成メンバー名簿'!F180&lt;&gt;"",'1．構成メンバー名簿'!F180,"")</f>
        <v/>
      </c>
      <c r="E167" s="1" t="str">
        <f>IF('1．構成メンバー名簿'!T180=1,'1．構成メンバー名簿'!$M$22,IF('1．構成メンバー名簿'!T180=2,'1．構成メンバー名簿'!$N$22,""))</f>
        <v/>
      </c>
      <c r="F167" s="1" t="str">
        <f>IF(AND(I167&gt;0,SUM(I168:$I$261)=0),"←ここまで値でコピー","")</f>
        <v/>
      </c>
      <c r="I167" s="1">
        <f t="shared" si="2"/>
        <v>0</v>
      </c>
    </row>
    <row r="168" spans="1:9">
      <c r="A168" s="1" t="str">
        <f>IF(SUM(I168:$I$261)=0,"",A167+1)</f>
        <v/>
      </c>
      <c r="B168" s="1" t="str">
        <f>IF('1．構成メンバー名簿'!D181&lt;&gt;"",'1．構成メンバー名簿'!D181,"")</f>
        <v/>
      </c>
      <c r="C168" s="1" t="str">
        <f>IF('1．構成メンバー名簿'!E181&lt;&gt;"",'1．構成メンバー名簿'!E181,"")</f>
        <v/>
      </c>
      <c r="D168" s="1" t="str">
        <f>IF('1．構成メンバー名簿'!F181&lt;&gt;"",'1．構成メンバー名簿'!F181,"")</f>
        <v/>
      </c>
      <c r="E168" s="1" t="str">
        <f>IF('1．構成メンバー名簿'!T181=1,'1．構成メンバー名簿'!$M$22,IF('1．構成メンバー名簿'!T181=2,'1．構成メンバー名簿'!$N$22,""))</f>
        <v/>
      </c>
      <c r="F168" s="1" t="str">
        <f>IF(AND(I168&gt;0,SUM(I169:$I$261)=0),"←ここまで値でコピー","")</f>
        <v/>
      </c>
      <c r="I168" s="1">
        <f t="shared" si="2"/>
        <v>0</v>
      </c>
    </row>
    <row r="169" spans="1:9">
      <c r="A169" s="1" t="str">
        <f>IF(SUM(I169:$I$261)=0,"",A168+1)</f>
        <v/>
      </c>
      <c r="B169" s="1" t="str">
        <f>IF('1．構成メンバー名簿'!D182&lt;&gt;"",'1．構成メンバー名簿'!D182,"")</f>
        <v/>
      </c>
      <c r="C169" s="1" t="str">
        <f>IF('1．構成メンバー名簿'!E182&lt;&gt;"",'1．構成メンバー名簿'!E182,"")</f>
        <v/>
      </c>
      <c r="D169" s="1" t="str">
        <f>IF('1．構成メンバー名簿'!F182&lt;&gt;"",'1．構成メンバー名簿'!F182,"")</f>
        <v/>
      </c>
      <c r="E169" s="1" t="str">
        <f>IF('1．構成メンバー名簿'!T182=1,'1．構成メンバー名簿'!$M$22,IF('1．構成メンバー名簿'!T182=2,'1．構成メンバー名簿'!$N$22,""))</f>
        <v/>
      </c>
      <c r="F169" s="1" t="str">
        <f>IF(AND(I169&gt;0,SUM(I170:$I$261)=0),"←ここまで値でコピー","")</f>
        <v/>
      </c>
      <c r="I169" s="1">
        <f t="shared" si="2"/>
        <v>0</v>
      </c>
    </row>
    <row r="170" spans="1:9">
      <c r="A170" s="1" t="str">
        <f>IF(SUM(I170:$I$261)=0,"",A169+1)</f>
        <v/>
      </c>
      <c r="B170" s="1" t="str">
        <f>IF('1．構成メンバー名簿'!D183&lt;&gt;"",'1．構成メンバー名簿'!D183,"")</f>
        <v/>
      </c>
      <c r="C170" s="1" t="str">
        <f>IF('1．構成メンバー名簿'!E183&lt;&gt;"",'1．構成メンバー名簿'!E183,"")</f>
        <v/>
      </c>
      <c r="D170" s="1" t="str">
        <f>IF('1．構成メンバー名簿'!F183&lt;&gt;"",'1．構成メンバー名簿'!F183,"")</f>
        <v/>
      </c>
      <c r="E170" s="1" t="str">
        <f>IF('1．構成メンバー名簿'!T183=1,'1．構成メンバー名簿'!$M$22,IF('1．構成メンバー名簿'!T183=2,'1．構成メンバー名簿'!$N$22,""))</f>
        <v/>
      </c>
      <c r="F170" s="1" t="str">
        <f>IF(AND(I170&gt;0,SUM(I171:$I$261)=0),"←ここまで値でコピー","")</f>
        <v/>
      </c>
      <c r="I170" s="1">
        <f t="shared" si="2"/>
        <v>0</v>
      </c>
    </row>
    <row r="171" spans="1:9">
      <c r="A171" s="1" t="str">
        <f>IF(SUM(I171:$I$261)=0,"",A170+1)</f>
        <v/>
      </c>
      <c r="B171" s="1" t="str">
        <f>IF('1．構成メンバー名簿'!D184&lt;&gt;"",'1．構成メンバー名簿'!D184,"")</f>
        <v/>
      </c>
      <c r="C171" s="1" t="str">
        <f>IF('1．構成メンバー名簿'!E184&lt;&gt;"",'1．構成メンバー名簿'!E184,"")</f>
        <v/>
      </c>
      <c r="D171" s="1" t="str">
        <f>IF('1．構成メンバー名簿'!F184&lt;&gt;"",'1．構成メンバー名簿'!F184,"")</f>
        <v/>
      </c>
      <c r="E171" s="1" t="str">
        <f>IF('1．構成メンバー名簿'!T184=1,'1．構成メンバー名簿'!$M$22,IF('1．構成メンバー名簿'!T184=2,'1．構成メンバー名簿'!$N$22,""))</f>
        <v/>
      </c>
      <c r="F171" s="1" t="str">
        <f>IF(AND(I171&gt;0,SUM(I172:$I$261)=0),"←ここまで値でコピー","")</f>
        <v/>
      </c>
      <c r="I171" s="1">
        <f t="shared" si="2"/>
        <v>0</v>
      </c>
    </row>
    <row r="172" spans="1:9">
      <c r="A172" s="1" t="str">
        <f>IF(SUM(I172:$I$261)=0,"",A171+1)</f>
        <v/>
      </c>
      <c r="B172" s="1" t="str">
        <f>IF('1．構成メンバー名簿'!D185&lt;&gt;"",'1．構成メンバー名簿'!D185,"")</f>
        <v/>
      </c>
      <c r="C172" s="1" t="str">
        <f>IF('1．構成メンバー名簿'!E185&lt;&gt;"",'1．構成メンバー名簿'!E185,"")</f>
        <v/>
      </c>
      <c r="D172" s="1" t="str">
        <f>IF('1．構成メンバー名簿'!F185&lt;&gt;"",'1．構成メンバー名簿'!F185,"")</f>
        <v/>
      </c>
      <c r="E172" s="1" t="str">
        <f>IF('1．構成メンバー名簿'!T185=1,'1．構成メンバー名簿'!$M$22,IF('1．構成メンバー名簿'!T185=2,'1．構成メンバー名簿'!$N$22,""))</f>
        <v/>
      </c>
      <c r="F172" s="1" t="str">
        <f>IF(AND(I172&gt;0,SUM(I173:$I$261)=0),"←ここまで値でコピー","")</f>
        <v/>
      </c>
      <c r="I172" s="1">
        <f t="shared" si="2"/>
        <v>0</v>
      </c>
    </row>
    <row r="173" spans="1:9">
      <c r="A173" s="1" t="str">
        <f>IF(SUM(I173:$I$261)=0,"",A172+1)</f>
        <v/>
      </c>
      <c r="B173" s="1" t="str">
        <f>IF('1．構成メンバー名簿'!D186&lt;&gt;"",'1．構成メンバー名簿'!D186,"")</f>
        <v/>
      </c>
      <c r="C173" s="1" t="str">
        <f>IF('1．構成メンバー名簿'!E186&lt;&gt;"",'1．構成メンバー名簿'!E186,"")</f>
        <v/>
      </c>
      <c r="D173" s="1" t="str">
        <f>IF('1．構成メンバー名簿'!F186&lt;&gt;"",'1．構成メンバー名簿'!F186,"")</f>
        <v/>
      </c>
      <c r="E173" s="1" t="str">
        <f>IF('1．構成メンバー名簿'!T186=1,'1．構成メンバー名簿'!$M$22,IF('1．構成メンバー名簿'!T186=2,'1．構成メンバー名簿'!$N$22,""))</f>
        <v/>
      </c>
      <c r="F173" s="1" t="str">
        <f>IF(AND(I173&gt;0,SUM(I174:$I$261)=0),"←ここまで値でコピー","")</f>
        <v/>
      </c>
      <c r="I173" s="1">
        <f t="shared" si="2"/>
        <v>0</v>
      </c>
    </row>
    <row r="174" spans="1:9">
      <c r="A174" s="1" t="str">
        <f>IF(SUM(I174:$I$261)=0,"",A173+1)</f>
        <v/>
      </c>
      <c r="B174" s="1" t="str">
        <f>IF('1．構成メンバー名簿'!D187&lt;&gt;"",'1．構成メンバー名簿'!D187,"")</f>
        <v/>
      </c>
      <c r="C174" s="1" t="str">
        <f>IF('1．構成メンバー名簿'!E187&lt;&gt;"",'1．構成メンバー名簿'!E187,"")</f>
        <v/>
      </c>
      <c r="D174" s="1" t="str">
        <f>IF('1．構成メンバー名簿'!F187&lt;&gt;"",'1．構成メンバー名簿'!F187,"")</f>
        <v/>
      </c>
      <c r="E174" s="1" t="str">
        <f>IF('1．構成メンバー名簿'!T187=1,'1．構成メンバー名簿'!$M$22,IF('1．構成メンバー名簿'!T187=2,'1．構成メンバー名簿'!$N$22,""))</f>
        <v/>
      </c>
      <c r="F174" s="1" t="str">
        <f>IF(AND(I174&gt;0,SUM(I175:$I$261)=0),"←ここまで値でコピー","")</f>
        <v/>
      </c>
      <c r="I174" s="1">
        <f t="shared" si="2"/>
        <v>0</v>
      </c>
    </row>
    <row r="175" spans="1:9">
      <c r="A175" s="1" t="str">
        <f>IF(SUM(I175:$I$261)=0,"",A174+1)</f>
        <v/>
      </c>
      <c r="B175" s="1" t="str">
        <f>IF('1．構成メンバー名簿'!D188&lt;&gt;"",'1．構成メンバー名簿'!D188,"")</f>
        <v/>
      </c>
      <c r="C175" s="1" t="str">
        <f>IF('1．構成メンバー名簿'!E188&lt;&gt;"",'1．構成メンバー名簿'!E188,"")</f>
        <v/>
      </c>
      <c r="D175" s="1" t="str">
        <f>IF('1．構成メンバー名簿'!F188&lt;&gt;"",'1．構成メンバー名簿'!F188,"")</f>
        <v/>
      </c>
      <c r="E175" s="1" t="str">
        <f>IF('1．構成メンバー名簿'!T188=1,'1．構成メンバー名簿'!$M$22,IF('1．構成メンバー名簿'!T188=2,'1．構成メンバー名簿'!$N$22,""))</f>
        <v/>
      </c>
      <c r="F175" s="1" t="str">
        <f>IF(AND(I175&gt;0,SUM(I176:$I$261)=0),"←ここまで値でコピー","")</f>
        <v/>
      </c>
      <c r="I175" s="1">
        <f t="shared" si="2"/>
        <v>0</v>
      </c>
    </row>
    <row r="176" spans="1:9">
      <c r="A176" s="1" t="str">
        <f>IF(SUM(I176:$I$261)=0,"",A175+1)</f>
        <v/>
      </c>
      <c r="B176" s="1" t="str">
        <f>IF('1．構成メンバー名簿'!D189&lt;&gt;"",'1．構成メンバー名簿'!D189,"")</f>
        <v/>
      </c>
      <c r="C176" s="1" t="str">
        <f>IF('1．構成メンバー名簿'!E189&lt;&gt;"",'1．構成メンバー名簿'!E189,"")</f>
        <v/>
      </c>
      <c r="D176" s="1" t="str">
        <f>IF('1．構成メンバー名簿'!F189&lt;&gt;"",'1．構成メンバー名簿'!F189,"")</f>
        <v/>
      </c>
      <c r="E176" s="1" t="str">
        <f>IF('1．構成メンバー名簿'!T189=1,'1．構成メンバー名簿'!$M$22,IF('1．構成メンバー名簿'!T189=2,'1．構成メンバー名簿'!$N$22,""))</f>
        <v/>
      </c>
      <c r="F176" s="1" t="str">
        <f>IF(AND(I176&gt;0,SUM(I177:$I$261)=0),"←ここまで値でコピー","")</f>
        <v/>
      </c>
      <c r="I176" s="1">
        <f t="shared" si="2"/>
        <v>0</v>
      </c>
    </row>
    <row r="177" spans="1:9">
      <c r="A177" s="1" t="str">
        <f>IF(SUM(I177:$I$261)=0,"",A176+1)</f>
        <v/>
      </c>
      <c r="B177" s="1" t="str">
        <f>IF('1．構成メンバー名簿'!D190&lt;&gt;"",'1．構成メンバー名簿'!D190,"")</f>
        <v/>
      </c>
      <c r="C177" s="1" t="str">
        <f>IF('1．構成メンバー名簿'!E190&lt;&gt;"",'1．構成メンバー名簿'!E190,"")</f>
        <v/>
      </c>
      <c r="D177" s="1" t="str">
        <f>IF('1．構成メンバー名簿'!F190&lt;&gt;"",'1．構成メンバー名簿'!F190,"")</f>
        <v/>
      </c>
      <c r="E177" s="1" t="str">
        <f>IF('1．構成メンバー名簿'!T190=1,'1．構成メンバー名簿'!$M$22,IF('1．構成メンバー名簿'!T190=2,'1．構成メンバー名簿'!$N$22,""))</f>
        <v/>
      </c>
      <c r="F177" s="1" t="str">
        <f>IF(AND(I177&gt;0,SUM(I178:$I$261)=0),"←ここまで値でコピー","")</f>
        <v/>
      </c>
      <c r="I177" s="1">
        <f t="shared" si="2"/>
        <v>0</v>
      </c>
    </row>
    <row r="178" spans="1:9">
      <c r="A178" s="1" t="str">
        <f>IF(SUM(I178:$I$261)=0,"",A177+1)</f>
        <v/>
      </c>
      <c r="B178" s="1" t="str">
        <f>IF('1．構成メンバー名簿'!D191&lt;&gt;"",'1．構成メンバー名簿'!D191,"")</f>
        <v/>
      </c>
      <c r="C178" s="1" t="str">
        <f>IF('1．構成メンバー名簿'!E191&lt;&gt;"",'1．構成メンバー名簿'!E191,"")</f>
        <v/>
      </c>
      <c r="D178" s="1" t="str">
        <f>IF('1．構成メンバー名簿'!F191&lt;&gt;"",'1．構成メンバー名簿'!F191,"")</f>
        <v/>
      </c>
      <c r="E178" s="1" t="str">
        <f>IF('1．構成メンバー名簿'!T191=1,'1．構成メンバー名簿'!$M$22,IF('1．構成メンバー名簿'!T191=2,'1．構成メンバー名簿'!$N$22,""))</f>
        <v/>
      </c>
      <c r="F178" s="1" t="str">
        <f>IF(AND(I178&gt;0,SUM(I179:$I$261)=0),"←ここまで値でコピー","")</f>
        <v/>
      </c>
      <c r="I178" s="1">
        <f t="shared" si="2"/>
        <v>0</v>
      </c>
    </row>
    <row r="179" spans="1:9">
      <c r="A179" s="1" t="str">
        <f>IF(SUM(I179:$I$261)=0,"",A178+1)</f>
        <v/>
      </c>
      <c r="B179" s="1" t="str">
        <f>IF('1．構成メンバー名簿'!D192&lt;&gt;"",'1．構成メンバー名簿'!D192,"")</f>
        <v/>
      </c>
      <c r="C179" s="1" t="str">
        <f>IF('1．構成メンバー名簿'!E192&lt;&gt;"",'1．構成メンバー名簿'!E192,"")</f>
        <v/>
      </c>
      <c r="D179" s="1" t="str">
        <f>IF('1．構成メンバー名簿'!F192&lt;&gt;"",'1．構成メンバー名簿'!F192,"")</f>
        <v/>
      </c>
      <c r="E179" s="1" t="str">
        <f>IF('1．構成メンバー名簿'!T192=1,'1．構成メンバー名簿'!$M$22,IF('1．構成メンバー名簿'!T192=2,'1．構成メンバー名簿'!$N$22,""))</f>
        <v/>
      </c>
      <c r="F179" s="1" t="str">
        <f>IF(AND(I179&gt;0,SUM(I180:$I$261)=0),"←ここまで値でコピー","")</f>
        <v/>
      </c>
      <c r="I179" s="1">
        <f t="shared" si="2"/>
        <v>0</v>
      </c>
    </row>
    <row r="180" spans="1:9">
      <c r="A180" s="1" t="str">
        <f>IF(SUM(I180:$I$261)=0,"",A179+1)</f>
        <v/>
      </c>
      <c r="B180" s="1" t="str">
        <f>IF('1．構成メンバー名簿'!D193&lt;&gt;"",'1．構成メンバー名簿'!D193,"")</f>
        <v/>
      </c>
      <c r="C180" s="1" t="str">
        <f>IF('1．構成メンバー名簿'!E193&lt;&gt;"",'1．構成メンバー名簿'!E193,"")</f>
        <v/>
      </c>
      <c r="D180" s="1" t="str">
        <f>IF('1．構成メンバー名簿'!F193&lt;&gt;"",'1．構成メンバー名簿'!F193,"")</f>
        <v/>
      </c>
      <c r="E180" s="1" t="str">
        <f>IF('1．構成メンバー名簿'!T193=1,'1．構成メンバー名簿'!$M$22,IF('1．構成メンバー名簿'!T193=2,'1．構成メンバー名簿'!$N$22,""))</f>
        <v/>
      </c>
      <c r="F180" s="1" t="str">
        <f>IF(AND(I180&gt;0,SUM(I181:$I$261)=0),"←ここまで値でコピー","")</f>
        <v/>
      </c>
      <c r="I180" s="1">
        <f t="shared" si="2"/>
        <v>0</v>
      </c>
    </row>
    <row r="181" spans="1:9">
      <c r="A181" s="1" t="str">
        <f>IF(SUM(I181:$I$261)=0,"",A180+1)</f>
        <v/>
      </c>
      <c r="B181" s="1" t="str">
        <f>IF('1．構成メンバー名簿'!D194&lt;&gt;"",'1．構成メンバー名簿'!D194,"")</f>
        <v/>
      </c>
      <c r="C181" s="1" t="str">
        <f>IF('1．構成メンバー名簿'!E194&lt;&gt;"",'1．構成メンバー名簿'!E194,"")</f>
        <v/>
      </c>
      <c r="D181" s="1" t="str">
        <f>IF('1．構成メンバー名簿'!F194&lt;&gt;"",'1．構成メンバー名簿'!F194,"")</f>
        <v/>
      </c>
      <c r="E181" s="1" t="str">
        <f>IF('1．構成メンバー名簿'!T194=1,'1．構成メンバー名簿'!$M$22,IF('1．構成メンバー名簿'!T194=2,'1．構成メンバー名簿'!$N$22,""))</f>
        <v/>
      </c>
      <c r="F181" s="1" t="str">
        <f>IF(AND(I181&gt;0,SUM(I182:$I$261)=0),"←ここまで値でコピー","")</f>
        <v/>
      </c>
      <c r="I181" s="1">
        <f t="shared" si="2"/>
        <v>0</v>
      </c>
    </row>
    <row r="182" spans="1:9">
      <c r="A182" s="1" t="str">
        <f>IF(SUM(I182:$I$261)=0,"",A181+1)</f>
        <v/>
      </c>
      <c r="B182" s="1" t="str">
        <f>IF('1．構成メンバー名簿'!D195&lt;&gt;"",'1．構成メンバー名簿'!D195,"")</f>
        <v/>
      </c>
      <c r="C182" s="1" t="str">
        <f>IF('1．構成メンバー名簿'!E195&lt;&gt;"",'1．構成メンバー名簿'!E195,"")</f>
        <v/>
      </c>
      <c r="D182" s="1" t="str">
        <f>IF('1．構成メンバー名簿'!F195&lt;&gt;"",'1．構成メンバー名簿'!F195,"")</f>
        <v/>
      </c>
      <c r="E182" s="1" t="str">
        <f>IF('1．構成メンバー名簿'!T195=1,'1．構成メンバー名簿'!$M$22,IF('1．構成メンバー名簿'!T195=2,'1．構成メンバー名簿'!$N$22,""))</f>
        <v/>
      </c>
      <c r="F182" s="1" t="str">
        <f>IF(AND(I182&gt;0,SUM(I183:$I$261)=0),"←ここまで値でコピー","")</f>
        <v/>
      </c>
      <c r="I182" s="1">
        <f t="shared" si="2"/>
        <v>0</v>
      </c>
    </row>
    <row r="183" spans="1:9">
      <c r="A183" s="1" t="str">
        <f>IF(SUM(I183:$I$261)=0,"",A182+1)</f>
        <v/>
      </c>
      <c r="B183" s="1" t="str">
        <f>IF('1．構成メンバー名簿'!D196&lt;&gt;"",'1．構成メンバー名簿'!D196,"")</f>
        <v/>
      </c>
      <c r="C183" s="1" t="str">
        <f>IF('1．構成メンバー名簿'!E196&lt;&gt;"",'1．構成メンバー名簿'!E196,"")</f>
        <v/>
      </c>
      <c r="D183" s="1" t="str">
        <f>IF('1．構成メンバー名簿'!F196&lt;&gt;"",'1．構成メンバー名簿'!F196,"")</f>
        <v/>
      </c>
      <c r="E183" s="1" t="str">
        <f>IF('1．構成メンバー名簿'!T196=1,'1．構成メンバー名簿'!$M$22,IF('1．構成メンバー名簿'!T196=2,'1．構成メンバー名簿'!$N$22,""))</f>
        <v/>
      </c>
      <c r="F183" s="1" t="str">
        <f>IF(AND(I183&gt;0,SUM(I184:$I$261)=0),"←ここまで値でコピー","")</f>
        <v/>
      </c>
      <c r="I183" s="1">
        <f t="shared" si="2"/>
        <v>0</v>
      </c>
    </row>
    <row r="184" spans="1:9">
      <c r="A184" s="1" t="str">
        <f>IF(SUM(I184:$I$261)=0,"",A183+1)</f>
        <v/>
      </c>
      <c r="B184" s="1" t="str">
        <f>IF('1．構成メンバー名簿'!D197&lt;&gt;"",'1．構成メンバー名簿'!D197,"")</f>
        <v/>
      </c>
      <c r="C184" s="1" t="str">
        <f>IF('1．構成メンバー名簿'!E197&lt;&gt;"",'1．構成メンバー名簿'!E197,"")</f>
        <v/>
      </c>
      <c r="D184" s="1" t="str">
        <f>IF('1．構成メンバー名簿'!F197&lt;&gt;"",'1．構成メンバー名簿'!F197,"")</f>
        <v/>
      </c>
      <c r="E184" s="1" t="str">
        <f>IF('1．構成メンバー名簿'!T197=1,'1．構成メンバー名簿'!$M$22,IF('1．構成メンバー名簿'!T197=2,'1．構成メンバー名簿'!$N$22,""))</f>
        <v/>
      </c>
      <c r="F184" s="1" t="str">
        <f>IF(AND(I184&gt;0,SUM(I185:$I$261)=0),"←ここまで値でコピー","")</f>
        <v/>
      </c>
      <c r="I184" s="1">
        <f t="shared" si="2"/>
        <v>0</v>
      </c>
    </row>
    <row r="185" spans="1:9">
      <c r="A185" s="1" t="str">
        <f>IF(SUM(I185:$I$261)=0,"",A184+1)</f>
        <v/>
      </c>
      <c r="B185" s="1" t="str">
        <f>IF('1．構成メンバー名簿'!D198&lt;&gt;"",'1．構成メンバー名簿'!D198,"")</f>
        <v/>
      </c>
      <c r="C185" s="1" t="str">
        <f>IF('1．構成メンバー名簿'!E198&lt;&gt;"",'1．構成メンバー名簿'!E198,"")</f>
        <v/>
      </c>
      <c r="D185" s="1" t="str">
        <f>IF('1．構成メンバー名簿'!F198&lt;&gt;"",'1．構成メンバー名簿'!F198,"")</f>
        <v/>
      </c>
      <c r="E185" s="1" t="str">
        <f>IF('1．構成メンバー名簿'!T198=1,'1．構成メンバー名簿'!$M$22,IF('1．構成メンバー名簿'!T198=2,'1．構成メンバー名簿'!$N$22,""))</f>
        <v/>
      </c>
      <c r="F185" s="1" t="str">
        <f>IF(AND(I185&gt;0,SUM(I186:$I$261)=0),"←ここまで値でコピー","")</f>
        <v/>
      </c>
      <c r="I185" s="1">
        <f t="shared" si="2"/>
        <v>0</v>
      </c>
    </row>
    <row r="186" spans="1:9">
      <c r="A186" s="1" t="str">
        <f>IF(SUM(I186:$I$261)=0,"",A185+1)</f>
        <v/>
      </c>
      <c r="B186" s="1" t="str">
        <f>IF('1．構成メンバー名簿'!D199&lt;&gt;"",'1．構成メンバー名簿'!D199,"")</f>
        <v/>
      </c>
      <c r="C186" s="1" t="str">
        <f>IF('1．構成メンバー名簿'!E199&lt;&gt;"",'1．構成メンバー名簿'!E199,"")</f>
        <v/>
      </c>
      <c r="D186" s="1" t="str">
        <f>IF('1．構成メンバー名簿'!F199&lt;&gt;"",'1．構成メンバー名簿'!F199,"")</f>
        <v/>
      </c>
      <c r="E186" s="1" t="str">
        <f>IF('1．構成メンバー名簿'!T199=1,'1．構成メンバー名簿'!$M$22,IF('1．構成メンバー名簿'!T199=2,'1．構成メンバー名簿'!$N$22,""))</f>
        <v/>
      </c>
      <c r="F186" s="1" t="str">
        <f>IF(AND(I186&gt;0,SUM(I187:$I$261)=0),"←ここまで値でコピー","")</f>
        <v/>
      </c>
      <c r="I186" s="1">
        <f t="shared" si="2"/>
        <v>0</v>
      </c>
    </row>
    <row r="187" spans="1:9">
      <c r="A187" s="1" t="str">
        <f>IF(SUM(I187:$I$261)=0,"",A186+1)</f>
        <v/>
      </c>
      <c r="B187" s="1" t="str">
        <f>IF('1．構成メンバー名簿'!D200&lt;&gt;"",'1．構成メンバー名簿'!D200,"")</f>
        <v/>
      </c>
      <c r="C187" s="1" t="str">
        <f>IF('1．構成メンバー名簿'!E200&lt;&gt;"",'1．構成メンバー名簿'!E200,"")</f>
        <v/>
      </c>
      <c r="D187" s="1" t="str">
        <f>IF('1．構成メンバー名簿'!F200&lt;&gt;"",'1．構成メンバー名簿'!F200,"")</f>
        <v/>
      </c>
      <c r="E187" s="1" t="str">
        <f>IF('1．構成メンバー名簿'!T200=1,'1．構成メンバー名簿'!$M$22,IF('1．構成メンバー名簿'!T200=2,'1．構成メンバー名簿'!$N$22,""))</f>
        <v/>
      </c>
      <c r="F187" s="1" t="str">
        <f>IF(AND(I187&gt;0,SUM(I188:$I$261)=0),"←ここまで値でコピー","")</f>
        <v/>
      </c>
      <c r="I187" s="1">
        <f t="shared" si="2"/>
        <v>0</v>
      </c>
    </row>
    <row r="188" spans="1:9">
      <c r="A188" s="1" t="str">
        <f>IF(SUM(I188:$I$261)=0,"",A187+1)</f>
        <v/>
      </c>
      <c r="B188" s="1" t="str">
        <f>IF('1．構成メンバー名簿'!D201&lt;&gt;"",'1．構成メンバー名簿'!D201,"")</f>
        <v/>
      </c>
      <c r="C188" s="1" t="str">
        <f>IF('1．構成メンバー名簿'!E201&lt;&gt;"",'1．構成メンバー名簿'!E201,"")</f>
        <v/>
      </c>
      <c r="D188" s="1" t="str">
        <f>IF('1．構成メンバー名簿'!F201&lt;&gt;"",'1．構成メンバー名簿'!F201,"")</f>
        <v/>
      </c>
      <c r="E188" s="1" t="str">
        <f>IF('1．構成メンバー名簿'!T201=1,'1．構成メンバー名簿'!$M$22,IF('1．構成メンバー名簿'!T201=2,'1．構成メンバー名簿'!$N$22,""))</f>
        <v/>
      </c>
      <c r="F188" s="1" t="str">
        <f>IF(AND(I188&gt;0,SUM(I189:$I$261)=0),"←ここまで値でコピー","")</f>
        <v/>
      </c>
      <c r="I188" s="1">
        <f t="shared" si="2"/>
        <v>0</v>
      </c>
    </row>
    <row r="189" spans="1:9">
      <c r="A189" s="1" t="str">
        <f>IF(SUM(I189:$I$261)=0,"",A188+1)</f>
        <v/>
      </c>
      <c r="B189" s="1" t="str">
        <f>IF('1．構成メンバー名簿'!D202&lt;&gt;"",'1．構成メンバー名簿'!D202,"")</f>
        <v/>
      </c>
      <c r="C189" s="1" t="str">
        <f>IF('1．構成メンバー名簿'!E202&lt;&gt;"",'1．構成メンバー名簿'!E202,"")</f>
        <v/>
      </c>
      <c r="D189" s="1" t="str">
        <f>IF('1．構成メンバー名簿'!F202&lt;&gt;"",'1．構成メンバー名簿'!F202,"")</f>
        <v/>
      </c>
      <c r="E189" s="1" t="str">
        <f>IF('1．構成メンバー名簿'!T202=1,'1．構成メンバー名簿'!$M$22,IF('1．構成メンバー名簿'!T202=2,'1．構成メンバー名簿'!$N$22,""))</f>
        <v/>
      </c>
      <c r="F189" s="1" t="str">
        <f>IF(AND(I189&gt;0,SUM(I190:$I$261)=0),"←ここまで値でコピー","")</f>
        <v/>
      </c>
      <c r="I189" s="1">
        <f t="shared" si="2"/>
        <v>0</v>
      </c>
    </row>
    <row r="190" spans="1:9">
      <c r="A190" s="1" t="str">
        <f>IF(SUM(I190:$I$261)=0,"",A189+1)</f>
        <v/>
      </c>
      <c r="B190" s="1" t="str">
        <f>IF('1．構成メンバー名簿'!D203&lt;&gt;"",'1．構成メンバー名簿'!D203,"")</f>
        <v/>
      </c>
      <c r="C190" s="1" t="str">
        <f>IF('1．構成メンバー名簿'!E203&lt;&gt;"",'1．構成メンバー名簿'!E203,"")</f>
        <v/>
      </c>
      <c r="D190" s="1" t="str">
        <f>IF('1．構成メンバー名簿'!F203&lt;&gt;"",'1．構成メンバー名簿'!F203,"")</f>
        <v/>
      </c>
      <c r="E190" s="1" t="str">
        <f>IF('1．構成メンバー名簿'!T203=1,'1．構成メンバー名簿'!$M$22,IF('1．構成メンバー名簿'!T203=2,'1．構成メンバー名簿'!$N$22,""))</f>
        <v/>
      </c>
      <c r="F190" s="1" t="str">
        <f>IF(AND(I190&gt;0,SUM(I191:$I$261)=0),"←ここまで値でコピー","")</f>
        <v/>
      </c>
      <c r="I190" s="1">
        <f t="shared" si="2"/>
        <v>0</v>
      </c>
    </row>
    <row r="191" spans="1:9">
      <c r="A191" s="1" t="str">
        <f>IF(SUM(I191:$I$261)=0,"",A190+1)</f>
        <v/>
      </c>
      <c r="B191" s="1" t="str">
        <f>IF('1．構成メンバー名簿'!D204&lt;&gt;"",'1．構成メンバー名簿'!D204,"")</f>
        <v/>
      </c>
      <c r="C191" s="1" t="str">
        <f>IF('1．構成メンバー名簿'!E204&lt;&gt;"",'1．構成メンバー名簿'!E204,"")</f>
        <v/>
      </c>
      <c r="D191" s="1" t="str">
        <f>IF('1．構成メンバー名簿'!F204&lt;&gt;"",'1．構成メンバー名簿'!F204,"")</f>
        <v/>
      </c>
      <c r="E191" s="1" t="str">
        <f>IF('1．構成メンバー名簿'!T204=1,'1．構成メンバー名簿'!$M$22,IF('1．構成メンバー名簿'!T204=2,'1．構成メンバー名簿'!$N$22,""))</f>
        <v/>
      </c>
      <c r="F191" s="1" t="str">
        <f>IF(AND(I191&gt;0,SUM(I192:$I$261)=0),"←ここまで値でコピー","")</f>
        <v/>
      </c>
      <c r="I191" s="1">
        <f t="shared" si="2"/>
        <v>0</v>
      </c>
    </row>
    <row r="192" spans="1:9">
      <c r="A192" s="1" t="str">
        <f>IF(SUM(I192:$I$261)=0,"",A191+1)</f>
        <v/>
      </c>
      <c r="B192" s="1" t="str">
        <f>IF('1．構成メンバー名簿'!D205&lt;&gt;"",'1．構成メンバー名簿'!D205,"")</f>
        <v/>
      </c>
      <c r="C192" s="1" t="str">
        <f>IF('1．構成メンバー名簿'!E205&lt;&gt;"",'1．構成メンバー名簿'!E205,"")</f>
        <v/>
      </c>
      <c r="D192" s="1" t="str">
        <f>IF('1．構成メンバー名簿'!F205&lt;&gt;"",'1．構成メンバー名簿'!F205,"")</f>
        <v/>
      </c>
      <c r="E192" s="1" t="str">
        <f>IF('1．構成メンバー名簿'!T205=1,'1．構成メンバー名簿'!$M$22,IF('1．構成メンバー名簿'!T205=2,'1．構成メンバー名簿'!$N$22,""))</f>
        <v/>
      </c>
      <c r="F192" s="1" t="str">
        <f>IF(AND(I192&gt;0,SUM(I193:$I$261)=0),"←ここまで値でコピー","")</f>
        <v/>
      </c>
      <c r="I192" s="1">
        <f t="shared" si="2"/>
        <v>0</v>
      </c>
    </row>
    <row r="193" spans="1:9">
      <c r="A193" s="1" t="str">
        <f>IF(SUM(I193:$I$261)=0,"",A192+1)</f>
        <v/>
      </c>
      <c r="B193" s="1" t="str">
        <f>IF('1．構成メンバー名簿'!D206&lt;&gt;"",'1．構成メンバー名簿'!D206,"")</f>
        <v/>
      </c>
      <c r="C193" s="1" t="str">
        <f>IF('1．構成メンバー名簿'!E206&lt;&gt;"",'1．構成メンバー名簿'!E206,"")</f>
        <v/>
      </c>
      <c r="D193" s="1" t="str">
        <f>IF('1．構成メンバー名簿'!F206&lt;&gt;"",'1．構成メンバー名簿'!F206,"")</f>
        <v/>
      </c>
      <c r="E193" s="1" t="str">
        <f>IF('1．構成メンバー名簿'!T206=1,'1．構成メンバー名簿'!$M$22,IF('1．構成メンバー名簿'!T206=2,'1．構成メンバー名簿'!$N$22,""))</f>
        <v/>
      </c>
      <c r="F193" s="1" t="str">
        <f>IF(AND(I193&gt;0,SUM(I194:$I$261)=0),"←ここまで値でコピー","")</f>
        <v/>
      </c>
      <c r="I193" s="1">
        <f t="shared" si="2"/>
        <v>0</v>
      </c>
    </row>
    <row r="194" spans="1:9">
      <c r="A194" s="1" t="str">
        <f>IF(SUM(I194:$I$261)=0,"",A193+1)</f>
        <v/>
      </c>
      <c r="B194" s="1" t="str">
        <f>IF('1．構成メンバー名簿'!D207&lt;&gt;"",'1．構成メンバー名簿'!D207,"")</f>
        <v/>
      </c>
      <c r="C194" s="1" t="str">
        <f>IF('1．構成メンバー名簿'!E207&lt;&gt;"",'1．構成メンバー名簿'!E207,"")</f>
        <v/>
      </c>
      <c r="D194" s="1" t="str">
        <f>IF('1．構成メンバー名簿'!F207&lt;&gt;"",'1．構成メンバー名簿'!F207,"")</f>
        <v/>
      </c>
      <c r="E194" s="1" t="str">
        <f>IF('1．構成メンバー名簿'!T207=1,'1．構成メンバー名簿'!$M$22,IF('1．構成メンバー名簿'!T207=2,'1．構成メンバー名簿'!$N$22,""))</f>
        <v/>
      </c>
      <c r="F194" s="1" t="str">
        <f>IF(AND(I194&gt;0,SUM(I195:$I$261)=0),"←ここまで値でコピー","")</f>
        <v/>
      </c>
      <c r="I194" s="1">
        <f t="shared" si="2"/>
        <v>0</v>
      </c>
    </row>
    <row r="195" spans="1:9">
      <c r="A195" s="1" t="str">
        <f>IF(SUM(I195:$I$261)=0,"",A194+1)</f>
        <v/>
      </c>
      <c r="B195" s="1" t="str">
        <f>IF('1．構成メンバー名簿'!D208&lt;&gt;"",'1．構成メンバー名簿'!D208,"")</f>
        <v/>
      </c>
      <c r="C195" s="1" t="str">
        <f>IF('1．構成メンバー名簿'!E208&lt;&gt;"",'1．構成メンバー名簿'!E208,"")</f>
        <v/>
      </c>
      <c r="D195" s="1" t="str">
        <f>IF('1．構成メンバー名簿'!F208&lt;&gt;"",'1．構成メンバー名簿'!F208,"")</f>
        <v/>
      </c>
      <c r="E195" s="1" t="str">
        <f>IF('1．構成メンバー名簿'!T208=1,'1．構成メンバー名簿'!$M$22,IF('1．構成メンバー名簿'!T208=2,'1．構成メンバー名簿'!$N$22,""))</f>
        <v/>
      </c>
      <c r="F195" s="1" t="str">
        <f>IF(AND(I195&gt;0,SUM(I196:$I$261)=0),"←ここまで値でコピー","")</f>
        <v/>
      </c>
      <c r="I195" s="1">
        <f t="shared" si="2"/>
        <v>0</v>
      </c>
    </row>
    <row r="196" spans="1:9">
      <c r="A196" s="1" t="str">
        <f>IF(SUM(I196:$I$261)=0,"",A195+1)</f>
        <v/>
      </c>
      <c r="B196" s="1" t="str">
        <f>IF('1．構成メンバー名簿'!D209&lt;&gt;"",'1．構成メンバー名簿'!D209,"")</f>
        <v/>
      </c>
      <c r="C196" s="1" t="str">
        <f>IF('1．構成メンバー名簿'!E209&lt;&gt;"",'1．構成メンバー名簿'!E209,"")</f>
        <v/>
      </c>
      <c r="D196" s="1" t="str">
        <f>IF('1．構成メンバー名簿'!F209&lt;&gt;"",'1．構成メンバー名簿'!F209,"")</f>
        <v/>
      </c>
      <c r="E196" s="1" t="str">
        <f>IF('1．構成メンバー名簿'!T209=1,'1．構成メンバー名簿'!$M$22,IF('1．構成メンバー名簿'!T209=2,'1．構成メンバー名簿'!$N$22,""))</f>
        <v/>
      </c>
      <c r="F196" s="1" t="str">
        <f>IF(AND(I196&gt;0,SUM(I197:$I$261)=0),"←ここまで値でコピー","")</f>
        <v/>
      </c>
      <c r="I196" s="1">
        <f t="shared" si="2"/>
        <v>0</v>
      </c>
    </row>
    <row r="197" spans="1:9">
      <c r="A197" s="1" t="str">
        <f>IF(SUM(I197:$I$261)=0,"",A196+1)</f>
        <v/>
      </c>
      <c r="B197" s="1" t="str">
        <f>IF('1．構成メンバー名簿'!D210&lt;&gt;"",'1．構成メンバー名簿'!D210,"")</f>
        <v/>
      </c>
      <c r="C197" s="1" t="str">
        <f>IF('1．構成メンバー名簿'!E210&lt;&gt;"",'1．構成メンバー名簿'!E210,"")</f>
        <v/>
      </c>
      <c r="D197" s="1" t="str">
        <f>IF('1．構成メンバー名簿'!F210&lt;&gt;"",'1．構成メンバー名簿'!F210,"")</f>
        <v/>
      </c>
      <c r="E197" s="1" t="str">
        <f>IF('1．構成メンバー名簿'!T210=1,'1．構成メンバー名簿'!$M$22,IF('1．構成メンバー名簿'!T210=2,'1．構成メンバー名簿'!$N$22,""))</f>
        <v/>
      </c>
      <c r="F197" s="1" t="str">
        <f>IF(AND(I197&gt;0,SUM(I198:$I$261)=0),"←ここまで値でコピー","")</f>
        <v/>
      </c>
      <c r="I197" s="1">
        <f t="shared" si="2"/>
        <v>0</v>
      </c>
    </row>
    <row r="198" spans="1:9">
      <c r="A198" s="1" t="str">
        <f>IF(SUM(I198:$I$261)=0,"",A197+1)</f>
        <v/>
      </c>
      <c r="B198" s="1" t="str">
        <f>IF('1．構成メンバー名簿'!D211&lt;&gt;"",'1．構成メンバー名簿'!D211,"")</f>
        <v/>
      </c>
      <c r="C198" s="1" t="str">
        <f>IF('1．構成メンバー名簿'!E211&lt;&gt;"",'1．構成メンバー名簿'!E211,"")</f>
        <v/>
      </c>
      <c r="D198" s="1" t="str">
        <f>IF('1．構成メンバー名簿'!F211&lt;&gt;"",'1．構成メンバー名簿'!F211,"")</f>
        <v/>
      </c>
      <c r="E198" s="1" t="str">
        <f>IF('1．構成メンバー名簿'!T211=1,'1．構成メンバー名簿'!$M$22,IF('1．構成メンバー名簿'!T211=2,'1．構成メンバー名簿'!$N$22,""))</f>
        <v/>
      </c>
      <c r="F198" s="1" t="str">
        <f>IF(AND(I198&gt;0,SUM(I199:$I$261)=0),"←ここまで値でコピー","")</f>
        <v/>
      </c>
      <c r="I198" s="1">
        <f t="shared" si="2"/>
        <v>0</v>
      </c>
    </row>
    <row r="199" spans="1:9">
      <c r="A199" s="1" t="str">
        <f>IF(SUM(I199:$I$261)=0,"",A198+1)</f>
        <v/>
      </c>
      <c r="B199" s="1" t="str">
        <f>IF('1．構成メンバー名簿'!D212&lt;&gt;"",'1．構成メンバー名簿'!D212,"")</f>
        <v/>
      </c>
      <c r="C199" s="1" t="str">
        <f>IF('1．構成メンバー名簿'!E212&lt;&gt;"",'1．構成メンバー名簿'!E212,"")</f>
        <v/>
      </c>
      <c r="D199" s="1" t="str">
        <f>IF('1．構成メンバー名簿'!F212&lt;&gt;"",'1．構成メンバー名簿'!F212,"")</f>
        <v/>
      </c>
      <c r="E199" s="1" t="str">
        <f>IF('1．構成メンバー名簿'!T212=1,'1．構成メンバー名簿'!$M$22,IF('1．構成メンバー名簿'!T212=2,'1．構成メンバー名簿'!$N$22,""))</f>
        <v/>
      </c>
      <c r="F199" s="1" t="str">
        <f>IF(AND(I199&gt;0,SUM(I200:$I$261)=0),"←ここまで値でコピー","")</f>
        <v/>
      </c>
      <c r="I199" s="1">
        <f t="shared" si="2"/>
        <v>0</v>
      </c>
    </row>
    <row r="200" spans="1:9">
      <c r="A200" s="1" t="str">
        <f>IF(SUM(I200:$I$261)=0,"",A199+1)</f>
        <v/>
      </c>
      <c r="B200" s="1" t="str">
        <f>IF('1．構成メンバー名簿'!D213&lt;&gt;"",'1．構成メンバー名簿'!D213,"")</f>
        <v/>
      </c>
      <c r="C200" s="1" t="str">
        <f>IF('1．構成メンバー名簿'!E213&lt;&gt;"",'1．構成メンバー名簿'!E213,"")</f>
        <v/>
      </c>
      <c r="D200" s="1" t="str">
        <f>IF('1．構成メンバー名簿'!F213&lt;&gt;"",'1．構成メンバー名簿'!F213,"")</f>
        <v/>
      </c>
      <c r="E200" s="1" t="str">
        <f>IF('1．構成メンバー名簿'!T213=1,'1．構成メンバー名簿'!$M$22,IF('1．構成メンバー名簿'!T213=2,'1．構成メンバー名簿'!$N$22,""))</f>
        <v/>
      </c>
      <c r="F200" s="1" t="str">
        <f>IF(AND(I200&gt;0,SUM(I201:$I$261)=0),"←ここまで値でコピー","")</f>
        <v/>
      </c>
      <c r="I200" s="1">
        <f t="shared" si="2"/>
        <v>0</v>
      </c>
    </row>
    <row r="201" spans="1:9">
      <c r="A201" s="1" t="str">
        <f>IF(SUM(I201:$I$261)=0,"",A200+1)</f>
        <v/>
      </c>
      <c r="B201" s="1" t="str">
        <f>IF('1．構成メンバー名簿'!D214&lt;&gt;"",'1．構成メンバー名簿'!D214,"")</f>
        <v/>
      </c>
      <c r="C201" s="1" t="str">
        <f>IF('1．構成メンバー名簿'!E214&lt;&gt;"",'1．構成メンバー名簿'!E214,"")</f>
        <v/>
      </c>
      <c r="D201" s="1" t="str">
        <f>IF('1．構成メンバー名簿'!F214&lt;&gt;"",'1．構成メンバー名簿'!F214,"")</f>
        <v/>
      </c>
      <c r="E201" s="1" t="str">
        <f>IF('1．構成メンバー名簿'!T214=1,'1．構成メンバー名簿'!$M$22,IF('1．構成メンバー名簿'!T214=2,'1．構成メンバー名簿'!$N$22,""))</f>
        <v/>
      </c>
      <c r="F201" s="1" t="str">
        <f>IF(AND(I201&gt;0,SUM(I202:$I$261)=0),"←ここまで値でコピー","")</f>
        <v/>
      </c>
      <c r="I201" s="1">
        <f t="shared" si="2"/>
        <v>0</v>
      </c>
    </row>
    <row r="202" spans="1:9">
      <c r="A202" s="1" t="str">
        <f>IF(SUM(I202:$I$261)=0,"",A201+1)</f>
        <v/>
      </c>
      <c r="B202" s="1" t="str">
        <f>IF('1．構成メンバー名簿'!D215&lt;&gt;"",'1．構成メンバー名簿'!D215,"")</f>
        <v/>
      </c>
      <c r="C202" s="1" t="str">
        <f>IF('1．構成メンバー名簿'!E215&lt;&gt;"",'1．構成メンバー名簿'!E215,"")</f>
        <v/>
      </c>
      <c r="D202" s="1" t="str">
        <f>IF('1．構成メンバー名簿'!F215&lt;&gt;"",'1．構成メンバー名簿'!F215,"")</f>
        <v/>
      </c>
      <c r="E202" s="1" t="str">
        <f>IF('1．構成メンバー名簿'!T215=1,'1．構成メンバー名簿'!$M$22,IF('1．構成メンバー名簿'!T215=2,'1．構成メンバー名簿'!$N$22,""))</f>
        <v/>
      </c>
      <c r="F202" s="1" t="str">
        <f>IF(AND(I202&gt;0,SUM(I203:$I$261)=0),"←ここまで値でコピー","")</f>
        <v/>
      </c>
      <c r="I202" s="1">
        <f t="shared" si="2"/>
        <v>0</v>
      </c>
    </row>
    <row r="203" spans="1:9">
      <c r="A203" s="1" t="str">
        <f>IF(SUM(I203:$I$261)=0,"",A202+1)</f>
        <v/>
      </c>
      <c r="B203" s="1" t="str">
        <f>IF('1．構成メンバー名簿'!D216&lt;&gt;"",'1．構成メンバー名簿'!D216,"")</f>
        <v/>
      </c>
      <c r="C203" s="1" t="str">
        <f>IF('1．構成メンバー名簿'!E216&lt;&gt;"",'1．構成メンバー名簿'!E216,"")</f>
        <v/>
      </c>
      <c r="D203" s="1" t="str">
        <f>IF('1．構成メンバー名簿'!F216&lt;&gt;"",'1．構成メンバー名簿'!F216,"")</f>
        <v/>
      </c>
      <c r="E203" s="1" t="str">
        <f>IF('1．構成メンバー名簿'!T216=1,'1．構成メンバー名簿'!$M$22,IF('1．構成メンバー名簿'!T216=2,'1．構成メンバー名簿'!$N$22,""))</f>
        <v/>
      </c>
      <c r="F203" s="1" t="str">
        <f>IF(AND(I203&gt;0,SUM(I204:$I$261)=0),"←ここまで値でコピー","")</f>
        <v/>
      </c>
      <c r="I203" s="1">
        <f t="shared" si="2"/>
        <v>0</v>
      </c>
    </row>
    <row r="204" spans="1:9">
      <c r="A204" s="1" t="str">
        <f>IF(SUM(I204:$I$261)=0,"",A203+1)</f>
        <v/>
      </c>
      <c r="B204" s="1" t="str">
        <f>IF('1．構成メンバー名簿'!D217&lt;&gt;"",'1．構成メンバー名簿'!D217,"")</f>
        <v/>
      </c>
      <c r="C204" s="1" t="str">
        <f>IF('1．構成メンバー名簿'!E217&lt;&gt;"",'1．構成メンバー名簿'!E217,"")</f>
        <v/>
      </c>
      <c r="D204" s="1" t="str">
        <f>IF('1．構成メンバー名簿'!F217&lt;&gt;"",'1．構成メンバー名簿'!F217,"")</f>
        <v/>
      </c>
      <c r="E204" s="1" t="str">
        <f>IF('1．構成メンバー名簿'!T217=1,'1．構成メンバー名簿'!$M$22,IF('1．構成メンバー名簿'!T217=2,'1．構成メンバー名簿'!$N$22,""))</f>
        <v/>
      </c>
      <c r="F204" s="1" t="str">
        <f>IF(AND(I204&gt;0,SUM(I205:$I$261)=0),"←ここまで値でコピー","")</f>
        <v/>
      </c>
      <c r="I204" s="1">
        <f t="shared" si="2"/>
        <v>0</v>
      </c>
    </row>
    <row r="205" spans="1:9">
      <c r="A205" s="1" t="str">
        <f>IF(SUM(I205:$I$261)=0,"",A204+1)</f>
        <v/>
      </c>
      <c r="B205" s="1" t="str">
        <f>IF('1．構成メンバー名簿'!D218&lt;&gt;"",'1．構成メンバー名簿'!D218,"")</f>
        <v/>
      </c>
      <c r="C205" s="1" t="str">
        <f>IF('1．構成メンバー名簿'!E218&lt;&gt;"",'1．構成メンバー名簿'!E218,"")</f>
        <v/>
      </c>
      <c r="D205" s="1" t="str">
        <f>IF('1．構成メンバー名簿'!F218&lt;&gt;"",'1．構成メンバー名簿'!F218,"")</f>
        <v/>
      </c>
      <c r="E205" s="1" t="str">
        <f>IF('1．構成メンバー名簿'!T218=1,'1．構成メンバー名簿'!$M$22,IF('1．構成メンバー名簿'!T218=2,'1．構成メンバー名簿'!$N$22,""))</f>
        <v/>
      </c>
      <c r="F205" s="1" t="str">
        <f>IF(AND(I205&gt;0,SUM(I206:$I$261)=0),"←ここまで値でコピー","")</f>
        <v/>
      </c>
      <c r="I205" s="1">
        <f t="shared" ref="I205:I261" si="3">IF(COUNTBLANK(B205:E205)=4,0,1)</f>
        <v>0</v>
      </c>
    </row>
    <row r="206" spans="1:9">
      <c r="A206" s="1" t="str">
        <f>IF(SUM(I206:$I$261)=0,"",A205+1)</f>
        <v/>
      </c>
      <c r="B206" s="1" t="str">
        <f>IF('1．構成メンバー名簿'!D219&lt;&gt;"",'1．構成メンバー名簿'!D219,"")</f>
        <v/>
      </c>
      <c r="C206" s="1" t="str">
        <f>IF('1．構成メンバー名簿'!E219&lt;&gt;"",'1．構成メンバー名簿'!E219,"")</f>
        <v/>
      </c>
      <c r="D206" s="1" t="str">
        <f>IF('1．構成メンバー名簿'!F219&lt;&gt;"",'1．構成メンバー名簿'!F219,"")</f>
        <v/>
      </c>
      <c r="E206" s="1" t="str">
        <f>IF('1．構成メンバー名簿'!T219=1,'1．構成メンバー名簿'!$M$22,IF('1．構成メンバー名簿'!T219=2,'1．構成メンバー名簿'!$N$22,""))</f>
        <v/>
      </c>
      <c r="F206" s="1" t="str">
        <f>IF(AND(I206&gt;0,SUM(I207:$I$261)=0),"←ここまで値でコピー","")</f>
        <v/>
      </c>
      <c r="I206" s="1">
        <f t="shared" si="3"/>
        <v>0</v>
      </c>
    </row>
    <row r="207" spans="1:9">
      <c r="A207" s="1" t="str">
        <f>IF(SUM(I207:$I$261)=0,"",A206+1)</f>
        <v/>
      </c>
      <c r="B207" s="1" t="str">
        <f>IF('1．構成メンバー名簿'!D220&lt;&gt;"",'1．構成メンバー名簿'!D220,"")</f>
        <v/>
      </c>
      <c r="C207" s="1" t="str">
        <f>IF('1．構成メンバー名簿'!E220&lt;&gt;"",'1．構成メンバー名簿'!E220,"")</f>
        <v/>
      </c>
      <c r="D207" s="1" t="str">
        <f>IF('1．構成メンバー名簿'!F220&lt;&gt;"",'1．構成メンバー名簿'!F220,"")</f>
        <v/>
      </c>
      <c r="E207" s="1" t="str">
        <f>IF('1．構成メンバー名簿'!T220=1,'1．構成メンバー名簿'!$M$22,IF('1．構成メンバー名簿'!T220=2,'1．構成メンバー名簿'!$N$22,""))</f>
        <v/>
      </c>
      <c r="F207" s="1" t="str">
        <f>IF(AND(I207&gt;0,SUM(I208:$I$261)=0),"←ここまで値でコピー","")</f>
        <v/>
      </c>
      <c r="I207" s="1">
        <f t="shared" si="3"/>
        <v>0</v>
      </c>
    </row>
    <row r="208" spans="1:9">
      <c r="A208" s="1" t="str">
        <f>IF(SUM(I208:$I$261)=0,"",A207+1)</f>
        <v/>
      </c>
      <c r="B208" s="1" t="str">
        <f>IF('1．構成メンバー名簿'!D221&lt;&gt;"",'1．構成メンバー名簿'!D221,"")</f>
        <v/>
      </c>
      <c r="C208" s="1" t="str">
        <f>IF('1．構成メンバー名簿'!E221&lt;&gt;"",'1．構成メンバー名簿'!E221,"")</f>
        <v/>
      </c>
      <c r="D208" s="1" t="str">
        <f>IF('1．構成メンバー名簿'!F221&lt;&gt;"",'1．構成メンバー名簿'!F221,"")</f>
        <v/>
      </c>
      <c r="E208" s="1" t="str">
        <f>IF('1．構成メンバー名簿'!T221=1,'1．構成メンバー名簿'!$M$22,IF('1．構成メンバー名簿'!T221=2,'1．構成メンバー名簿'!$N$22,""))</f>
        <v/>
      </c>
      <c r="F208" s="1" t="str">
        <f>IF(AND(I208&gt;0,SUM(I209:$I$261)=0),"←ここまで値でコピー","")</f>
        <v/>
      </c>
      <c r="I208" s="1">
        <f t="shared" si="3"/>
        <v>0</v>
      </c>
    </row>
    <row r="209" spans="1:9">
      <c r="A209" s="1" t="str">
        <f>IF(SUM(I209:$I$261)=0,"",A208+1)</f>
        <v/>
      </c>
      <c r="B209" s="1" t="str">
        <f>IF('1．構成メンバー名簿'!D222&lt;&gt;"",'1．構成メンバー名簿'!D222,"")</f>
        <v/>
      </c>
      <c r="C209" s="1" t="str">
        <f>IF('1．構成メンバー名簿'!E222&lt;&gt;"",'1．構成メンバー名簿'!E222,"")</f>
        <v/>
      </c>
      <c r="D209" s="1" t="str">
        <f>IF('1．構成メンバー名簿'!F222&lt;&gt;"",'1．構成メンバー名簿'!F222,"")</f>
        <v/>
      </c>
      <c r="E209" s="1" t="str">
        <f>IF('1．構成メンバー名簿'!T222=1,'1．構成メンバー名簿'!$M$22,IF('1．構成メンバー名簿'!T222=2,'1．構成メンバー名簿'!$N$22,""))</f>
        <v/>
      </c>
      <c r="F209" s="1" t="str">
        <f>IF(AND(I209&gt;0,SUM(I210:$I$261)=0),"←ここまで値でコピー","")</f>
        <v/>
      </c>
      <c r="I209" s="1">
        <f t="shared" si="3"/>
        <v>0</v>
      </c>
    </row>
    <row r="210" spans="1:9">
      <c r="A210" s="1" t="str">
        <f>IF(SUM(I210:$I$261)=0,"",A209+1)</f>
        <v/>
      </c>
      <c r="B210" s="1" t="str">
        <f>IF('1．構成メンバー名簿'!D223&lt;&gt;"",'1．構成メンバー名簿'!D223,"")</f>
        <v/>
      </c>
      <c r="C210" s="1" t="str">
        <f>IF('1．構成メンバー名簿'!E223&lt;&gt;"",'1．構成メンバー名簿'!E223,"")</f>
        <v/>
      </c>
      <c r="D210" s="1" t="str">
        <f>IF('1．構成メンバー名簿'!F223&lt;&gt;"",'1．構成メンバー名簿'!F223,"")</f>
        <v/>
      </c>
      <c r="E210" s="1" t="str">
        <f>IF('1．構成メンバー名簿'!T223=1,'1．構成メンバー名簿'!$M$22,IF('1．構成メンバー名簿'!T223=2,'1．構成メンバー名簿'!$N$22,""))</f>
        <v/>
      </c>
      <c r="F210" s="1" t="str">
        <f>IF(AND(I210&gt;0,SUM(I211:$I$261)=0),"←ここまで値でコピー","")</f>
        <v/>
      </c>
      <c r="I210" s="1">
        <f t="shared" si="3"/>
        <v>0</v>
      </c>
    </row>
    <row r="211" spans="1:9">
      <c r="A211" s="1" t="str">
        <f>IF(SUM(I211:$I$261)=0,"",A210+1)</f>
        <v/>
      </c>
      <c r="B211" s="1" t="str">
        <f>IF('1．構成メンバー名簿'!D224&lt;&gt;"",'1．構成メンバー名簿'!D224,"")</f>
        <v/>
      </c>
      <c r="C211" s="1" t="str">
        <f>IF('1．構成メンバー名簿'!E224&lt;&gt;"",'1．構成メンバー名簿'!E224,"")</f>
        <v/>
      </c>
      <c r="D211" s="1" t="str">
        <f>IF('1．構成メンバー名簿'!F224&lt;&gt;"",'1．構成メンバー名簿'!F224,"")</f>
        <v/>
      </c>
      <c r="E211" s="1" t="str">
        <f>IF('1．構成メンバー名簿'!T224=1,'1．構成メンバー名簿'!$M$22,IF('1．構成メンバー名簿'!T224=2,'1．構成メンバー名簿'!$N$22,""))</f>
        <v/>
      </c>
      <c r="F211" s="1" t="str">
        <f>IF(AND(I211&gt;0,SUM(I212:$I$261)=0),"←ここまで値でコピー","")</f>
        <v/>
      </c>
      <c r="I211" s="1">
        <f t="shared" si="3"/>
        <v>0</v>
      </c>
    </row>
    <row r="212" spans="1:9">
      <c r="A212" s="1" t="str">
        <f>IF(SUM(I212:$I$261)=0,"",A211+1)</f>
        <v/>
      </c>
      <c r="B212" s="1" t="str">
        <f>IF('1．構成メンバー名簿'!D225&lt;&gt;"",'1．構成メンバー名簿'!D225,"")</f>
        <v/>
      </c>
      <c r="C212" s="1" t="str">
        <f>IF('1．構成メンバー名簿'!E225&lt;&gt;"",'1．構成メンバー名簿'!E225,"")</f>
        <v/>
      </c>
      <c r="D212" s="1" t="str">
        <f>IF('1．構成メンバー名簿'!F225&lt;&gt;"",'1．構成メンバー名簿'!F225,"")</f>
        <v/>
      </c>
      <c r="E212" s="1" t="str">
        <f>IF('1．構成メンバー名簿'!T225=1,'1．構成メンバー名簿'!$M$22,IF('1．構成メンバー名簿'!T225=2,'1．構成メンバー名簿'!$N$22,""))</f>
        <v/>
      </c>
      <c r="F212" s="1" t="str">
        <f>IF(AND(I212&gt;0,SUM(I213:$I$261)=0),"←ここまで値でコピー","")</f>
        <v/>
      </c>
      <c r="I212" s="1">
        <f t="shared" si="3"/>
        <v>0</v>
      </c>
    </row>
    <row r="213" spans="1:9">
      <c r="A213" s="1" t="str">
        <f>IF(SUM(I213:$I$261)=0,"",A212+1)</f>
        <v/>
      </c>
      <c r="B213" s="1" t="str">
        <f>IF('1．構成メンバー名簿'!D226&lt;&gt;"",'1．構成メンバー名簿'!D226,"")</f>
        <v/>
      </c>
      <c r="C213" s="1" t="str">
        <f>IF('1．構成メンバー名簿'!E226&lt;&gt;"",'1．構成メンバー名簿'!E226,"")</f>
        <v/>
      </c>
      <c r="D213" s="1" t="str">
        <f>IF('1．構成メンバー名簿'!F226&lt;&gt;"",'1．構成メンバー名簿'!F226,"")</f>
        <v/>
      </c>
      <c r="E213" s="1" t="str">
        <f>IF('1．構成メンバー名簿'!T226=1,'1．構成メンバー名簿'!$M$22,IF('1．構成メンバー名簿'!T226=2,'1．構成メンバー名簿'!$N$22,""))</f>
        <v/>
      </c>
      <c r="F213" s="1" t="str">
        <f>IF(AND(I213&gt;0,SUM(I214:$I$261)=0),"←ここまで値でコピー","")</f>
        <v/>
      </c>
      <c r="I213" s="1">
        <f t="shared" si="3"/>
        <v>0</v>
      </c>
    </row>
    <row r="214" spans="1:9">
      <c r="A214" s="1" t="str">
        <f>IF(SUM(I214:$I$261)=0,"",A213+1)</f>
        <v/>
      </c>
      <c r="B214" s="1" t="str">
        <f>IF('1．構成メンバー名簿'!D227&lt;&gt;"",'1．構成メンバー名簿'!D227,"")</f>
        <v/>
      </c>
      <c r="C214" s="1" t="str">
        <f>IF('1．構成メンバー名簿'!E227&lt;&gt;"",'1．構成メンバー名簿'!E227,"")</f>
        <v/>
      </c>
      <c r="D214" s="1" t="str">
        <f>IF('1．構成メンバー名簿'!F227&lt;&gt;"",'1．構成メンバー名簿'!F227,"")</f>
        <v/>
      </c>
      <c r="E214" s="1" t="str">
        <f>IF('1．構成メンバー名簿'!T227=1,'1．構成メンバー名簿'!$M$22,IF('1．構成メンバー名簿'!T227=2,'1．構成メンバー名簿'!$N$22,""))</f>
        <v/>
      </c>
      <c r="F214" s="1" t="str">
        <f>IF(AND(I214&gt;0,SUM(I215:$I$261)=0),"←ここまで値でコピー","")</f>
        <v/>
      </c>
      <c r="I214" s="1">
        <f t="shared" si="3"/>
        <v>0</v>
      </c>
    </row>
    <row r="215" spans="1:9">
      <c r="A215" s="1" t="str">
        <f>IF(SUM(I215:$I$261)=0,"",A214+1)</f>
        <v/>
      </c>
      <c r="B215" s="1" t="str">
        <f>IF('1．構成メンバー名簿'!D228&lt;&gt;"",'1．構成メンバー名簿'!D228,"")</f>
        <v/>
      </c>
      <c r="C215" s="1" t="str">
        <f>IF('1．構成メンバー名簿'!E228&lt;&gt;"",'1．構成メンバー名簿'!E228,"")</f>
        <v/>
      </c>
      <c r="D215" s="1" t="str">
        <f>IF('1．構成メンバー名簿'!F228&lt;&gt;"",'1．構成メンバー名簿'!F228,"")</f>
        <v/>
      </c>
      <c r="E215" s="1" t="str">
        <f>IF('1．構成メンバー名簿'!T228=1,'1．構成メンバー名簿'!$M$22,IF('1．構成メンバー名簿'!T228=2,'1．構成メンバー名簿'!$N$22,""))</f>
        <v/>
      </c>
      <c r="F215" s="1" t="str">
        <f>IF(AND(I215&gt;0,SUM(I216:$I$261)=0),"←ここまで値でコピー","")</f>
        <v/>
      </c>
      <c r="I215" s="1">
        <f t="shared" si="3"/>
        <v>0</v>
      </c>
    </row>
    <row r="216" spans="1:9">
      <c r="A216" s="1" t="str">
        <f>IF(SUM(I216:$I$261)=0,"",A215+1)</f>
        <v/>
      </c>
      <c r="B216" s="1" t="str">
        <f>IF('1．構成メンバー名簿'!D229&lt;&gt;"",'1．構成メンバー名簿'!D229,"")</f>
        <v/>
      </c>
      <c r="C216" s="1" t="str">
        <f>IF('1．構成メンバー名簿'!E229&lt;&gt;"",'1．構成メンバー名簿'!E229,"")</f>
        <v/>
      </c>
      <c r="D216" s="1" t="str">
        <f>IF('1．構成メンバー名簿'!F229&lt;&gt;"",'1．構成メンバー名簿'!F229,"")</f>
        <v/>
      </c>
      <c r="E216" s="1" t="str">
        <f>IF('1．構成メンバー名簿'!T229=1,'1．構成メンバー名簿'!$M$22,IF('1．構成メンバー名簿'!T229=2,'1．構成メンバー名簿'!$N$22,""))</f>
        <v/>
      </c>
      <c r="F216" s="1" t="str">
        <f>IF(AND(I216&gt;0,SUM(I217:$I$261)=0),"←ここまで値でコピー","")</f>
        <v/>
      </c>
      <c r="I216" s="1">
        <f t="shared" si="3"/>
        <v>0</v>
      </c>
    </row>
    <row r="217" spans="1:9">
      <c r="A217" s="1" t="str">
        <f>IF(SUM(I217:$I$261)=0,"",A216+1)</f>
        <v/>
      </c>
      <c r="B217" s="1" t="str">
        <f>IF('1．構成メンバー名簿'!D230&lt;&gt;"",'1．構成メンバー名簿'!D230,"")</f>
        <v/>
      </c>
      <c r="C217" s="1" t="str">
        <f>IF('1．構成メンバー名簿'!E230&lt;&gt;"",'1．構成メンバー名簿'!E230,"")</f>
        <v/>
      </c>
      <c r="D217" s="1" t="str">
        <f>IF('1．構成メンバー名簿'!F230&lt;&gt;"",'1．構成メンバー名簿'!F230,"")</f>
        <v/>
      </c>
      <c r="E217" s="1" t="str">
        <f>IF('1．構成メンバー名簿'!T230=1,'1．構成メンバー名簿'!$M$22,IF('1．構成メンバー名簿'!T230=2,'1．構成メンバー名簿'!$N$22,""))</f>
        <v/>
      </c>
      <c r="F217" s="1" t="str">
        <f>IF(AND(I217&gt;0,SUM(I218:$I$261)=0),"←ここまで値でコピー","")</f>
        <v/>
      </c>
      <c r="I217" s="1">
        <f t="shared" si="3"/>
        <v>0</v>
      </c>
    </row>
    <row r="218" spans="1:9">
      <c r="A218" s="1" t="str">
        <f>IF(SUM(I218:$I$261)=0,"",A217+1)</f>
        <v/>
      </c>
      <c r="B218" s="1" t="str">
        <f>IF('1．構成メンバー名簿'!D231&lt;&gt;"",'1．構成メンバー名簿'!D231,"")</f>
        <v/>
      </c>
      <c r="C218" s="1" t="str">
        <f>IF('1．構成メンバー名簿'!E231&lt;&gt;"",'1．構成メンバー名簿'!E231,"")</f>
        <v/>
      </c>
      <c r="D218" s="1" t="str">
        <f>IF('1．構成メンバー名簿'!F231&lt;&gt;"",'1．構成メンバー名簿'!F231,"")</f>
        <v/>
      </c>
      <c r="E218" s="1" t="str">
        <f>IF('1．構成メンバー名簿'!T231=1,'1．構成メンバー名簿'!$M$22,IF('1．構成メンバー名簿'!T231=2,'1．構成メンバー名簿'!$N$22,""))</f>
        <v/>
      </c>
      <c r="F218" s="1" t="str">
        <f>IF(AND(I218&gt;0,SUM(I219:$I$261)=0),"←ここまで値でコピー","")</f>
        <v/>
      </c>
      <c r="I218" s="1">
        <f t="shared" si="3"/>
        <v>0</v>
      </c>
    </row>
    <row r="219" spans="1:9">
      <c r="A219" s="1" t="str">
        <f>IF(SUM(I219:$I$261)=0,"",A218+1)</f>
        <v/>
      </c>
      <c r="B219" s="1" t="str">
        <f>IF('1．構成メンバー名簿'!D232&lt;&gt;"",'1．構成メンバー名簿'!D232,"")</f>
        <v/>
      </c>
      <c r="C219" s="1" t="str">
        <f>IF('1．構成メンバー名簿'!E232&lt;&gt;"",'1．構成メンバー名簿'!E232,"")</f>
        <v/>
      </c>
      <c r="D219" s="1" t="str">
        <f>IF('1．構成メンバー名簿'!F232&lt;&gt;"",'1．構成メンバー名簿'!F232,"")</f>
        <v/>
      </c>
      <c r="E219" s="1" t="str">
        <f>IF('1．構成メンバー名簿'!T232=1,'1．構成メンバー名簿'!$M$22,IF('1．構成メンバー名簿'!T232=2,'1．構成メンバー名簿'!$N$22,""))</f>
        <v/>
      </c>
      <c r="F219" s="1" t="str">
        <f>IF(AND(I219&gt;0,SUM(I220:$I$261)=0),"←ここまで値でコピー","")</f>
        <v/>
      </c>
      <c r="I219" s="1">
        <f t="shared" si="3"/>
        <v>0</v>
      </c>
    </row>
    <row r="220" spans="1:9">
      <c r="A220" s="1" t="str">
        <f>IF(SUM(I220:$I$261)=0,"",A219+1)</f>
        <v/>
      </c>
      <c r="B220" s="1" t="str">
        <f>IF('1．構成メンバー名簿'!D233&lt;&gt;"",'1．構成メンバー名簿'!D233,"")</f>
        <v/>
      </c>
      <c r="C220" s="1" t="str">
        <f>IF('1．構成メンバー名簿'!E233&lt;&gt;"",'1．構成メンバー名簿'!E233,"")</f>
        <v/>
      </c>
      <c r="D220" s="1" t="str">
        <f>IF('1．構成メンバー名簿'!F233&lt;&gt;"",'1．構成メンバー名簿'!F233,"")</f>
        <v/>
      </c>
      <c r="E220" s="1" t="str">
        <f>IF('1．構成メンバー名簿'!T233=1,'1．構成メンバー名簿'!$M$22,IF('1．構成メンバー名簿'!T233=2,'1．構成メンバー名簿'!$N$22,""))</f>
        <v/>
      </c>
      <c r="F220" s="1" t="str">
        <f>IF(AND(I220&gt;0,SUM(I221:$I$261)=0),"←ここまで値でコピー","")</f>
        <v/>
      </c>
      <c r="I220" s="1">
        <f t="shared" si="3"/>
        <v>0</v>
      </c>
    </row>
    <row r="221" spans="1:9">
      <c r="A221" s="1" t="str">
        <f>IF(SUM(I221:$I$261)=0,"",A220+1)</f>
        <v/>
      </c>
      <c r="B221" s="1" t="str">
        <f>IF('1．構成メンバー名簿'!D234&lt;&gt;"",'1．構成メンバー名簿'!D234,"")</f>
        <v/>
      </c>
      <c r="C221" s="1" t="str">
        <f>IF('1．構成メンバー名簿'!E234&lt;&gt;"",'1．構成メンバー名簿'!E234,"")</f>
        <v/>
      </c>
      <c r="D221" s="1" t="str">
        <f>IF('1．構成メンバー名簿'!F234&lt;&gt;"",'1．構成メンバー名簿'!F234,"")</f>
        <v/>
      </c>
      <c r="E221" s="1" t="str">
        <f>IF('1．構成メンバー名簿'!T234=1,'1．構成メンバー名簿'!$M$22,IF('1．構成メンバー名簿'!T234=2,'1．構成メンバー名簿'!$N$22,""))</f>
        <v/>
      </c>
      <c r="F221" s="1" t="str">
        <f>IF(AND(I221&gt;0,SUM(I222:$I$261)=0),"←ここまで値でコピー","")</f>
        <v/>
      </c>
      <c r="I221" s="1">
        <f t="shared" si="3"/>
        <v>0</v>
      </c>
    </row>
    <row r="222" spans="1:9">
      <c r="A222" s="1" t="str">
        <f>IF(SUM(I222:$I$261)=0,"",A221+1)</f>
        <v/>
      </c>
      <c r="B222" s="1" t="str">
        <f>IF('1．構成メンバー名簿'!D235&lt;&gt;"",'1．構成メンバー名簿'!D235,"")</f>
        <v/>
      </c>
      <c r="C222" s="1" t="str">
        <f>IF('1．構成メンバー名簿'!E235&lt;&gt;"",'1．構成メンバー名簿'!E235,"")</f>
        <v/>
      </c>
      <c r="D222" s="1" t="str">
        <f>IF('1．構成メンバー名簿'!F235&lt;&gt;"",'1．構成メンバー名簿'!F235,"")</f>
        <v/>
      </c>
      <c r="E222" s="1" t="str">
        <f>IF('1．構成メンバー名簿'!T235=1,'1．構成メンバー名簿'!$M$22,IF('1．構成メンバー名簿'!T235=2,'1．構成メンバー名簿'!$N$22,""))</f>
        <v/>
      </c>
      <c r="F222" s="1" t="str">
        <f>IF(AND(I222&gt;0,SUM(I223:$I$261)=0),"←ここまで値でコピー","")</f>
        <v/>
      </c>
      <c r="I222" s="1">
        <f t="shared" si="3"/>
        <v>0</v>
      </c>
    </row>
    <row r="223" spans="1:9">
      <c r="A223" s="1" t="str">
        <f>IF(SUM(I223:$I$261)=0,"",A222+1)</f>
        <v/>
      </c>
      <c r="B223" s="1" t="str">
        <f>IF('1．構成メンバー名簿'!D236&lt;&gt;"",'1．構成メンバー名簿'!D236,"")</f>
        <v/>
      </c>
      <c r="C223" s="1" t="str">
        <f>IF('1．構成メンバー名簿'!E236&lt;&gt;"",'1．構成メンバー名簿'!E236,"")</f>
        <v/>
      </c>
      <c r="D223" s="1" t="str">
        <f>IF('1．構成メンバー名簿'!F236&lt;&gt;"",'1．構成メンバー名簿'!F236,"")</f>
        <v/>
      </c>
      <c r="E223" s="1" t="str">
        <f>IF('1．構成メンバー名簿'!T236=1,'1．構成メンバー名簿'!$M$22,IF('1．構成メンバー名簿'!T236=2,'1．構成メンバー名簿'!$N$22,""))</f>
        <v/>
      </c>
      <c r="F223" s="1" t="str">
        <f>IF(AND(I223&gt;0,SUM(I224:$I$261)=0),"←ここまで値でコピー","")</f>
        <v/>
      </c>
      <c r="I223" s="1">
        <f t="shared" si="3"/>
        <v>0</v>
      </c>
    </row>
    <row r="224" spans="1:9">
      <c r="A224" s="1" t="str">
        <f>IF(SUM(I224:$I$261)=0,"",A223+1)</f>
        <v/>
      </c>
      <c r="B224" s="1" t="str">
        <f>IF('1．構成メンバー名簿'!D237&lt;&gt;"",'1．構成メンバー名簿'!D237,"")</f>
        <v/>
      </c>
      <c r="C224" s="1" t="str">
        <f>IF('1．構成メンバー名簿'!E237&lt;&gt;"",'1．構成メンバー名簿'!E237,"")</f>
        <v/>
      </c>
      <c r="D224" s="1" t="str">
        <f>IF('1．構成メンバー名簿'!F237&lt;&gt;"",'1．構成メンバー名簿'!F237,"")</f>
        <v/>
      </c>
      <c r="E224" s="1" t="str">
        <f>IF('1．構成メンバー名簿'!T237=1,'1．構成メンバー名簿'!$M$22,IF('1．構成メンバー名簿'!T237=2,'1．構成メンバー名簿'!$N$22,""))</f>
        <v/>
      </c>
      <c r="F224" s="1" t="str">
        <f>IF(AND(I224&gt;0,SUM(I225:$I$261)=0),"←ここまで値でコピー","")</f>
        <v/>
      </c>
      <c r="I224" s="1">
        <f t="shared" si="3"/>
        <v>0</v>
      </c>
    </row>
    <row r="225" spans="1:9">
      <c r="A225" s="1" t="str">
        <f>IF(SUM(I225:$I$261)=0,"",A224+1)</f>
        <v/>
      </c>
      <c r="B225" s="1" t="str">
        <f>IF('1．構成メンバー名簿'!D238&lt;&gt;"",'1．構成メンバー名簿'!D238,"")</f>
        <v/>
      </c>
      <c r="C225" s="1" t="str">
        <f>IF('1．構成メンバー名簿'!E238&lt;&gt;"",'1．構成メンバー名簿'!E238,"")</f>
        <v/>
      </c>
      <c r="D225" s="1" t="str">
        <f>IF('1．構成メンバー名簿'!F238&lt;&gt;"",'1．構成メンバー名簿'!F238,"")</f>
        <v/>
      </c>
      <c r="E225" s="1" t="str">
        <f>IF('1．構成メンバー名簿'!T238=1,'1．構成メンバー名簿'!$M$22,IF('1．構成メンバー名簿'!T238=2,'1．構成メンバー名簿'!$N$22,""))</f>
        <v/>
      </c>
      <c r="F225" s="1" t="str">
        <f>IF(AND(I225&gt;0,SUM(I226:$I$261)=0),"←ここまで値でコピー","")</f>
        <v/>
      </c>
      <c r="I225" s="1">
        <f t="shared" si="3"/>
        <v>0</v>
      </c>
    </row>
    <row r="226" spans="1:9">
      <c r="A226" s="1" t="str">
        <f>IF(SUM(I226:$I$261)=0,"",A225+1)</f>
        <v/>
      </c>
      <c r="B226" s="1" t="str">
        <f>IF('1．構成メンバー名簿'!D239&lt;&gt;"",'1．構成メンバー名簿'!D239,"")</f>
        <v/>
      </c>
      <c r="C226" s="1" t="str">
        <f>IF('1．構成メンバー名簿'!E239&lt;&gt;"",'1．構成メンバー名簿'!E239,"")</f>
        <v/>
      </c>
      <c r="D226" s="1" t="str">
        <f>IF('1．構成メンバー名簿'!F239&lt;&gt;"",'1．構成メンバー名簿'!F239,"")</f>
        <v/>
      </c>
      <c r="E226" s="1" t="str">
        <f>IF('1．構成メンバー名簿'!T239=1,'1．構成メンバー名簿'!$M$22,IF('1．構成メンバー名簿'!T239=2,'1．構成メンバー名簿'!$N$22,""))</f>
        <v/>
      </c>
      <c r="F226" s="1" t="str">
        <f>IF(AND(I226&gt;0,SUM(I227:$I$261)=0),"←ここまで値でコピー","")</f>
        <v/>
      </c>
      <c r="I226" s="1">
        <f t="shared" si="3"/>
        <v>0</v>
      </c>
    </row>
    <row r="227" spans="1:9">
      <c r="A227" s="1" t="str">
        <f>IF(SUM(I227:$I$261)=0,"",A226+1)</f>
        <v/>
      </c>
      <c r="B227" s="1" t="str">
        <f>IF('1．構成メンバー名簿'!D240&lt;&gt;"",'1．構成メンバー名簿'!D240,"")</f>
        <v/>
      </c>
      <c r="C227" s="1" t="str">
        <f>IF('1．構成メンバー名簿'!E240&lt;&gt;"",'1．構成メンバー名簿'!E240,"")</f>
        <v/>
      </c>
      <c r="D227" s="1" t="str">
        <f>IF('1．構成メンバー名簿'!F240&lt;&gt;"",'1．構成メンバー名簿'!F240,"")</f>
        <v/>
      </c>
      <c r="E227" s="1" t="str">
        <f>IF('1．構成メンバー名簿'!T240=1,'1．構成メンバー名簿'!$M$22,IF('1．構成メンバー名簿'!T240=2,'1．構成メンバー名簿'!$N$22,""))</f>
        <v/>
      </c>
      <c r="F227" s="1" t="str">
        <f>IF(AND(I227&gt;0,SUM(I228:$I$261)=0),"←ここまで値でコピー","")</f>
        <v/>
      </c>
      <c r="I227" s="1">
        <f t="shared" si="3"/>
        <v>0</v>
      </c>
    </row>
    <row r="228" spans="1:9">
      <c r="A228" s="1" t="str">
        <f>IF(SUM(I228:$I$261)=0,"",A227+1)</f>
        <v/>
      </c>
      <c r="B228" s="1" t="str">
        <f>IF('1．構成メンバー名簿'!D241&lt;&gt;"",'1．構成メンバー名簿'!D241,"")</f>
        <v/>
      </c>
      <c r="C228" s="1" t="str">
        <f>IF('1．構成メンバー名簿'!E241&lt;&gt;"",'1．構成メンバー名簿'!E241,"")</f>
        <v/>
      </c>
      <c r="D228" s="1" t="str">
        <f>IF('1．構成メンバー名簿'!F241&lt;&gt;"",'1．構成メンバー名簿'!F241,"")</f>
        <v/>
      </c>
      <c r="E228" s="1" t="str">
        <f>IF('1．構成メンバー名簿'!T241=1,'1．構成メンバー名簿'!$M$22,IF('1．構成メンバー名簿'!T241=2,'1．構成メンバー名簿'!$N$22,""))</f>
        <v/>
      </c>
      <c r="F228" s="1" t="str">
        <f>IF(AND(I228&gt;0,SUM(I229:$I$261)=0),"←ここまで値でコピー","")</f>
        <v/>
      </c>
      <c r="I228" s="1">
        <f t="shared" si="3"/>
        <v>0</v>
      </c>
    </row>
    <row r="229" spans="1:9">
      <c r="A229" s="1" t="str">
        <f>IF(SUM(I229:$I$261)=0,"",A228+1)</f>
        <v/>
      </c>
      <c r="B229" s="1" t="str">
        <f>IF('1．構成メンバー名簿'!D242&lt;&gt;"",'1．構成メンバー名簿'!D242,"")</f>
        <v/>
      </c>
      <c r="C229" s="1" t="str">
        <f>IF('1．構成メンバー名簿'!E242&lt;&gt;"",'1．構成メンバー名簿'!E242,"")</f>
        <v/>
      </c>
      <c r="D229" s="1" t="str">
        <f>IF('1．構成メンバー名簿'!F242&lt;&gt;"",'1．構成メンバー名簿'!F242,"")</f>
        <v/>
      </c>
      <c r="E229" s="1" t="str">
        <f>IF('1．構成メンバー名簿'!T242=1,'1．構成メンバー名簿'!$M$22,IF('1．構成メンバー名簿'!T242=2,'1．構成メンバー名簿'!$N$22,""))</f>
        <v/>
      </c>
      <c r="F229" s="1" t="str">
        <f>IF(AND(I229&gt;0,SUM(I230:$I$261)=0),"←ここまで値でコピー","")</f>
        <v/>
      </c>
      <c r="I229" s="1">
        <f t="shared" si="3"/>
        <v>0</v>
      </c>
    </row>
    <row r="230" spans="1:9">
      <c r="A230" s="1" t="str">
        <f>IF(SUM(I230:$I$261)=0,"",A229+1)</f>
        <v/>
      </c>
      <c r="B230" s="1" t="str">
        <f>IF('1．構成メンバー名簿'!D243&lt;&gt;"",'1．構成メンバー名簿'!D243,"")</f>
        <v/>
      </c>
      <c r="C230" s="1" t="str">
        <f>IF('1．構成メンバー名簿'!E243&lt;&gt;"",'1．構成メンバー名簿'!E243,"")</f>
        <v/>
      </c>
      <c r="D230" s="1" t="str">
        <f>IF('1．構成メンバー名簿'!F243&lt;&gt;"",'1．構成メンバー名簿'!F243,"")</f>
        <v/>
      </c>
      <c r="E230" s="1" t="str">
        <f>IF('1．構成メンバー名簿'!T243=1,'1．構成メンバー名簿'!$M$22,IF('1．構成メンバー名簿'!T243=2,'1．構成メンバー名簿'!$N$22,""))</f>
        <v/>
      </c>
      <c r="F230" s="1" t="str">
        <f>IF(AND(I230&gt;0,SUM(I231:$I$261)=0),"←ここまで値でコピー","")</f>
        <v/>
      </c>
      <c r="I230" s="1">
        <f t="shared" si="3"/>
        <v>0</v>
      </c>
    </row>
    <row r="231" spans="1:9">
      <c r="A231" s="1" t="str">
        <f>IF(SUM(I231:$I$261)=0,"",A230+1)</f>
        <v/>
      </c>
      <c r="B231" s="1" t="str">
        <f>IF('1．構成メンバー名簿'!D244&lt;&gt;"",'1．構成メンバー名簿'!D244,"")</f>
        <v/>
      </c>
      <c r="C231" s="1" t="str">
        <f>IF('1．構成メンバー名簿'!E244&lt;&gt;"",'1．構成メンバー名簿'!E244,"")</f>
        <v/>
      </c>
      <c r="D231" s="1" t="str">
        <f>IF('1．構成メンバー名簿'!F244&lt;&gt;"",'1．構成メンバー名簿'!F244,"")</f>
        <v/>
      </c>
      <c r="E231" s="1" t="str">
        <f>IF('1．構成メンバー名簿'!T244=1,'1．構成メンバー名簿'!$M$22,IF('1．構成メンバー名簿'!T244=2,'1．構成メンバー名簿'!$N$22,""))</f>
        <v/>
      </c>
      <c r="F231" s="1" t="str">
        <f>IF(AND(I231&gt;0,SUM(I232:$I$261)=0),"←ここまで値でコピー","")</f>
        <v/>
      </c>
      <c r="I231" s="1">
        <f t="shared" si="3"/>
        <v>0</v>
      </c>
    </row>
    <row r="232" spans="1:9">
      <c r="A232" s="1" t="str">
        <f>IF(SUM(I232:$I$261)=0,"",A231+1)</f>
        <v/>
      </c>
      <c r="B232" s="1" t="str">
        <f>IF('1．構成メンバー名簿'!D245&lt;&gt;"",'1．構成メンバー名簿'!D245,"")</f>
        <v/>
      </c>
      <c r="C232" s="1" t="str">
        <f>IF('1．構成メンバー名簿'!E245&lt;&gt;"",'1．構成メンバー名簿'!E245,"")</f>
        <v/>
      </c>
      <c r="D232" s="1" t="str">
        <f>IF('1．構成メンバー名簿'!F245&lt;&gt;"",'1．構成メンバー名簿'!F245,"")</f>
        <v/>
      </c>
      <c r="E232" s="1" t="str">
        <f>IF('1．構成メンバー名簿'!T245=1,'1．構成メンバー名簿'!$M$22,IF('1．構成メンバー名簿'!T245=2,'1．構成メンバー名簿'!$N$22,""))</f>
        <v/>
      </c>
      <c r="F232" s="1" t="str">
        <f>IF(AND(I232&gt;0,SUM(I233:$I$261)=0),"←ここまで値でコピー","")</f>
        <v/>
      </c>
      <c r="I232" s="1">
        <f t="shared" si="3"/>
        <v>0</v>
      </c>
    </row>
    <row r="233" spans="1:9">
      <c r="A233" s="1" t="str">
        <f>IF(SUM(I233:$I$261)=0,"",A232+1)</f>
        <v/>
      </c>
      <c r="B233" s="1" t="str">
        <f>IF('1．構成メンバー名簿'!D246&lt;&gt;"",'1．構成メンバー名簿'!D246,"")</f>
        <v/>
      </c>
      <c r="C233" s="1" t="str">
        <f>IF('1．構成メンバー名簿'!E246&lt;&gt;"",'1．構成メンバー名簿'!E246,"")</f>
        <v/>
      </c>
      <c r="D233" s="1" t="str">
        <f>IF('1．構成メンバー名簿'!F246&lt;&gt;"",'1．構成メンバー名簿'!F246,"")</f>
        <v/>
      </c>
      <c r="E233" s="1" t="str">
        <f>IF('1．構成メンバー名簿'!T246=1,'1．構成メンバー名簿'!$M$22,IF('1．構成メンバー名簿'!T246=2,'1．構成メンバー名簿'!$N$22,""))</f>
        <v/>
      </c>
      <c r="F233" s="1" t="str">
        <f>IF(AND(I233&gt;0,SUM(I234:$I$261)=0),"←ここまで値でコピー","")</f>
        <v/>
      </c>
      <c r="I233" s="1">
        <f t="shared" si="3"/>
        <v>0</v>
      </c>
    </row>
    <row r="234" spans="1:9">
      <c r="A234" s="1" t="str">
        <f>IF(SUM(I234:$I$261)=0,"",A233+1)</f>
        <v/>
      </c>
      <c r="B234" s="1" t="str">
        <f>IF('1．構成メンバー名簿'!D247&lt;&gt;"",'1．構成メンバー名簿'!D247,"")</f>
        <v/>
      </c>
      <c r="C234" s="1" t="str">
        <f>IF('1．構成メンバー名簿'!E247&lt;&gt;"",'1．構成メンバー名簿'!E247,"")</f>
        <v/>
      </c>
      <c r="D234" s="1" t="str">
        <f>IF('1．構成メンバー名簿'!F247&lt;&gt;"",'1．構成メンバー名簿'!F247,"")</f>
        <v/>
      </c>
      <c r="E234" s="1" t="str">
        <f>IF('1．構成メンバー名簿'!T247=1,'1．構成メンバー名簿'!$M$22,IF('1．構成メンバー名簿'!T247=2,'1．構成メンバー名簿'!$N$22,""))</f>
        <v/>
      </c>
      <c r="F234" s="1" t="str">
        <f>IF(AND(I234&gt;0,SUM(I235:$I$261)=0),"←ここまで値でコピー","")</f>
        <v/>
      </c>
      <c r="I234" s="1">
        <f t="shared" si="3"/>
        <v>0</v>
      </c>
    </row>
    <row r="235" spans="1:9">
      <c r="A235" s="1" t="str">
        <f>IF(SUM(I235:$I$261)=0,"",A234+1)</f>
        <v/>
      </c>
      <c r="B235" s="1" t="str">
        <f>IF('1．構成メンバー名簿'!D248&lt;&gt;"",'1．構成メンバー名簿'!D248,"")</f>
        <v/>
      </c>
      <c r="C235" s="1" t="str">
        <f>IF('1．構成メンバー名簿'!E248&lt;&gt;"",'1．構成メンバー名簿'!E248,"")</f>
        <v/>
      </c>
      <c r="D235" s="1" t="str">
        <f>IF('1．構成メンバー名簿'!F248&lt;&gt;"",'1．構成メンバー名簿'!F248,"")</f>
        <v/>
      </c>
      <c r="E235" s="1" t="str">
        <f>IF('1．構成メンバー名簿'!T248=1,'1．構成メンバー名簿'!$M$22,IF('1．構成メンバー名簿'!T248=2,'1．構成メンバー名簿'!$N$22,""))</f>
        <v/>
      </c>
      <c r="F235" s="1" t="str">
        <f>IF(AND(I235&gt;0,SUM(I236:$I$261)=0),"←ここまで値でコピー","")</f>
        <v/>
      </c>
      <c r="I235" s="1">
        <f t="shared" si="3"/>
        <v>0</v>
      </c>
    </row>
    <row r="236" spans="1:9">
      <c r="A236" s="1" t="str">
        <f>IF(SUM(I236:$I$261)=0,"",A235+1)</f>
        <v/>
      </c>
      <c r="B236" s="1" t="str">
        <f>IF('1．構成メンバー名簿'!D249&lt;&gt;"",'1．構成メンバー名簿'!D249,"")</f>
        <v/>
      </c>
      <c r="C236" s="1" t="str">
        <f>IF('1．構成メンバー名簿'!E249&lt;&gt;"",'1．構成メンバー名簿'!E249,"")</f>
        <v/>
      </c>
      <c r="D236" s="1" t="str">
        <f>IF('1．構成メンバー名簿'!F249&lt;&gt;"",'1．構成メンバー名簿'!F249,"")</f>
        <v/>
      </c>
      <c r="E236" s="1" t="str">
        <f>IF('1．構成メンバー名簿'!T249=1,'1．構成メンバー名簿'!$M$22,IF('1．構成メンバー名簿'!T249=2,'1．構成メンバー名簿'!$N$22,""))</f>
        <v/>
      </c>
      <c r="F236" s="1" t="str">
        <f>IF(AND(I236&gt;0,SUM(I237:$I$261)=0),"←ここまで値でコピー","")</f>
        <v/>
      </c>
      <c r="I236" s="1">
        <f t="shared" si="3"/>
        <v>0</v>
      </c>
    </row>
    <row r="237" spans="1:9">
      <c r="A237" s="1" t="str">
        <f>IF(SUM(I237:$I$261)=0,"",A236+1)</f>
        <v/>
      </c>
      <c r="B237" s="1" t="str">
        <f>IF('1．構成メンバー名簿'!D250&lt;&gt;"",'1．構成メンバー名簿'!D250,"")</f>
        <v/>
      </c>
      <c r="C237" s="1" t="str">
        <f>IF('1．構成メンバー名簿'!E250&lt;&gt;"",'1．構成メンバー名簿'!E250,"")</f>
        <v/>
      </c>
      <c r="D237" s="1" t="str">
        <f>IF('1．構成メンバー名簿'!F250&lt;&gt;"",'1．構成メンバー名簿'!F250,"")</f>
        <v/>
      </c>
      <c r="E237" s="1" t="str">
        <f>IF('1．構成メンバー名簿'!T250=1,'1．構成メンバー名簿'!$M$22,IF('1．構成メンバー名簿'!T250=2,'1．構成メンバー名簿'!$N$22,""))</f>
        <v/>
      </c>
      <c r="F237" s="1" t="str">
        <f>IF(AND(I237&gt;0,SUM(I238:$I$261)=0),"←ここまで値でコピー","")</f>
        <v/>
      </c>
      <c r="I237" s="1">
        <f t="shared" si="3"/>
        <v>0</v>
      </c>
    </row>
    <row r="238" spans="1:9">
      <c r="A238" s="1" t="str">
        <f>IF(SUM(I238:$I$261)=0,"",A237+1)</f>
        <v/>
      </c>
      <c r="B238" s="1" t="str">
        <f>IF('1．構成メンバー名簿'!D251&lt;&gt;"",'1．構成メンバー名簿'!D251,"")</f>
        <v/>
      </c>
      <c r="C238" s="1" t="str">
        <f>IF('1．構成メンバー名簿'!E251&lt;&gt;"",'1．構成メンバー名簿'!E251,"")</f>
        <v/>
      </c>
      <c r="D238" s="1" t="str">
        <f>IF('1．構成メンバー名簿'!F251&lt;&gt;"",'1．構成メンバー名簿'!F251,"")</f>
        <v/>
      </c>
      <c r="E238" s="1" t="str">
        <f>IF('1．構成メンバー名簿'!T251=1,'1．構成メンバー名簿'!$M$22,IF('1．構成メンバー名簿'!T251=2,'1．構成メンバー名簿'!$N$22,""))</f>
        <v/>
      </c>
      <c r="F238" s="1" t="str">
        <f>IF(AND(I238&gt;0,SUM(I239:$I$261)=0),"←ここまで値でコピー","")</f>
        <v/>
      </c>
      <c r="I238" s="1">
        <f t="shared" si="3"/>
        <v>0</v>
      </c>
    </row>
    <row r="239" spans="1:9">
      <c r="A239" s="1" t="str">
        <f>IF(SUM(I239:$I$261)=0,"",A238+1)</f>
        <v/>
      </c>
      <c r="B239" s="1" t="str">
        <f>IF('1．構成メンバー名簿'!D252&lt;&gt;"",'1．構成メンバー名簿'!D252,"")</f>
        <v/>
      </c>
      <c r="C239" s="1" t="str">
        <f>IF('1．構成メンバー名簿'!E252&lt;&gt;"",'1．構成メンバー名簿'!E252,"")</f>
        <v/>
      </c>
      <c r="D239" s="1" t="str">
        <f>IF('1．構成メンバー名簿'!F252&lt;&gt;"",'1．構成メンバー名簿'!F252,"")</f>
        <v/>
      </c>
      <c r="E239" s="1" t="str">
        <f>IF('1．構成メンバー名簿'!T252=1,'1．構成メンバー名簿'!$M$22,IF('1．構成メンバー名簿'!T252=2,'1．構成メンバー名簿'!$N$22,""))</f>
        <v/>
      </c>
      <c r="F239" s="1" t="str">
        <f>IF(AND(I239&gt;0,SUM(I240:$I$261)=0),"←ここまで値でコピー","")</f>
        <v/>
      </c>
      <c r="I239" s="1">
        <f t="shared" si="3"/>
        <v>0</v>
      </c>
    </row>
    <row r="240" spans="1:9">
      <c r="A240" s="1" t="str">
        <f>IF(SUM(I240:$I$261)=0,"",A239+1)</f>
        <v/>
      </c>
      <c r="B240" s="1" t="str">
        <f>IF('1．構成メンバー名簿'!D253&lt;&gt;"",'1．構成メンバー名簿'!D253,"")</f>
        <v/>
      </c>
      <c r="C240" s="1" t="str">
        <f>IF('1．構成メンバー名簿'!E253&lt;&gt;"",'1．構成メンバー名簿'!E253,"")</f>
        <v/>
      </c>
      <c r="D240" s="1" t="str">
        <f>IF('1．構成メンバー名簿'!F253&lt;&gt;"",'1．構成メンバー名簿'!F253,"")</f>
        <v/>
      </c>
      <c r="E240" s="1" t="str">
        <f>IF('1．構成メンバー名簿'!T253=1,'1．構成メンバー名簿'!$M$22,IF('1．構成メンバー名簿'!T253=2,'1．構成メンバー名簿'!$N$22,""))</f>
        <v/>
      </c>
      <c r="F240" s="1" t="str">
        <f>IF(AND(I240&gt;0,SUM(I241:$I$261)=0),"←ここまで値でコピー","")</f>
        <v/>
      </c>
      <c r="I240" s="1">
        <f t="shared" si="3"/>
        <v>0</v>
      </c>
    </row>
    <row r="241" spans="1:9">
      <c r="A241" s="1" t="str">
        <f>IF(SUM(I241:$I$261)=0,"",A240+1)</f>
        <v/>
      </c>
      <c r="B241" s="1" t="str">
        <f>IF('1．構成メンバー名簿'!D254&lt;&gt;"",'1．構成メンバー名簿'!D254,"")</f>
        <v/>
      </c>
      <c r="C241" s="1" t="str">
        <f>IF('1．構成メンバー名簿'!E254&lt;&gt;"",'1．構成メンバー名簿'!E254,"")</f>
        <v/>
      </c>
      <c r="D241" s="1" t="str">
        <f>IF('1．構成メンバー名簿'!F254&lt;&gt;"",'1．構成メンバー名簿'!F254,"")</f>
        <v/>
      </c>
      <c r="E241" s="1" t="str">
        <f>IF('1．構成メンバー名簿'!T254=1,'1．構成メンバー名簿'!$M$22,IF('1．構成メンバー名簿'!T254=2,'1．構成メンバー名簿'!$N$22,""))</f>
        <v/>
      </c>
      <c r="F241" s="1" t="str">
        <f>IF(AND(I241&gt;0,SUM(I242:$I$261)=0),"←ここまで値でコピー","")</f>
        <v/>
      </c>
      <c r="I241" s="1">
        <f t="shared" si="3"/>
        <v>0</v>
      </c>
    </row>
    <row r="242" spans="1:9">
      <c r="A242" s="1" t="str">
        <f>IF(SUM(I242:$I$261)=0,"",A241+1)</f>
        <v/>
      </c>
      <c r="B242" s="1" t="str">
        <f>IF('1．構成メンバー名簿'!D255&lt;&gt;"",'1．構成メンバー名簿'!D255,"")</f>
        <v/>
      </c>
      <c r="C242" s="1" t="str">
        <f>IF('1．構成メンバー名簿'!E255&lt;&gt;"",'1．構成メンバー名簿'!E255,"")</f>
        <v/>
      </c>
      <c r="D242" s="1" t="str">
        <f>IF('1．構成メンバー名簿'!F255&lt;&gt;"",'1．構成メンバー名簿'!F255,"")</f>
        <v/>
      </c>
      <c r="E242" s="1" t="str">
        <f>IF('1．構成メンバー名簿'!T255=1,'1．構成メンバー名簿'!$M$22,IF('1．構成メンバー名簿'!T255=2,'1．構成メンバー名簿'!$N$22,""))</f>
        <v/>
      </c>
      <c r="F242" s="1" t="str">
        <f>IF(AND(I242&gt;0,SUM(I243:$I$261)=0),"←ここまで値でコピー","")</f>
        <v/>
      </c>
      <c r="I242" s="1">
        <f t="shared" si="3"/>
        <v>0</v>
      </c>
    </row>
    <row r="243" spans="1:9">
      <c r="A243" s="1" t="str">
        <f>IF(SUM(I243:$I$261)=0,"",A242+1)</f>
        <v/>
      </c>
      <c r="B243" s="1" t="str">
        <f>IF('1．構成メンバー名簿'!D256&lt;&gt;"",'1．構成メンバー名簿'!D256,"")</f>
        <v/>
      </c>
      <c r="C243" s="1" t="str">
        <f>IF('1．構成メンバー名簿'!E256&lt;&gt;"",'1．構成メンバー名簿'!E256,"")</f>
        <v/>
      </c>
      <c r="D243" s="1" t="str">
        <f>IF('1．構成メンバー名簿'!F256&lt;&gt;"",'1．構成メンバー名簿'!F256,"")</f>
        <v/>
      </c>
      <c r="E243" s="1" t="str">
        <f>IF('1．構成メンバー名簿'!T256=1,'1．構成メンバー名簿'!$M$22,IF('1．構成メンバー名簿'!T256=2,'1．構成メンバー名簿'!$N$22,""))</f>
        <v/>
      </c>
      <c r="F243" s="1" t="str">
        <f>IF(AND(I243&gt;0,SUM(I244:$I$261)=0),"←ここまで値でコピー","")</f>
        <v/>
      </c>
      <c r="I243" s="1">
        <f t="shared" si="3"/>
        <v>0</v>
      </c>
    </row>
    <row r="244" spans="1:9">
      <c r="A244" s="1" t="str">
        <f>IF(SUM(I244:$I$261)=0,"",A243+1)</f>
        <v/>
      </c>
      <c r="B244" s="1" t="str">
        <f>IF('1．構成メンバー名簿'!D257&lt;&gt;"",'1．構成メンバー名簿'!D257,"")</f>
        <v/>
      </c>
      <c r="C244" s="1" t="str">
        <f>IF('1．構成メンバー名簿'!E257&lt;&gt;"",'1．構成メンバー名簿'!E257,"")</f>
        <v/>
      </c>
      <c r="D244" s="1" t="str">
        <f>IF('1．構成メンバー名簿'!F257&lt;&gt;"",'1．構成メンバー名簿'!F257,"")</f>
        <v/>
      </c>
      <c r="E244" s="1" t="str">
        <f>IF('1．構成メンバー名簿'!T257=1,'1．構成メンバー名簿'!$M$22,IF('1．構成メンバー名簿'!T257=2,'1．構成メンバー名簿'!$N$22,""))</f>
        <v/>
      </c>
      <c r="F244" s="1" t="str">
        <f>IF(AND(I244&gt;0,SUM(I245:$I$261)=0),"←ここまで値でコピー","")</f>
        <v/>
      </c>
      <c r="I244" s="1">
        <f t="shared" si="3"/>
        <v>0</v>
      </c>
    </row>
    <row r="245" spans="1:9">
      <c r="A245" s="1" t="str">
        <f>IF(SUM(I245:$I$261)=0,"",A244+1)</f>
        <v/>
      </c>
      <c r="B245" s="1" t="str">
        <f>IF('1．構成メンバー名簿'!D258&lt;&gt;"",'1．構成メンバー名簿'!D258,"")</f>
        <v/>
      </c>
      <c r="C245" s="1" t="str">
        <f>IF('1．構成メンバー名簿'!E258&lt;&gt;"",'1．構成メンバー名簿'!E258,"")</f>
        <v/>
      </c>
      <c r="D245" s="1" t="str">
        <f>IF('1．構成メンバー名簿'!F258&lt;&gt;"",'1．構成メンバー名簿'!F258,"")</f>
        <v/>
      </c>
      <c r="E245" s="1" t="str">
        <f>IF('1．構成メンバー名簿'!T258=1,'1．構成メンバー名簿'!$M$22,IF('1．構成メンバー名簿'!T258=2,'1．構成メンバー名簿'!$N$22,""))</f>
        <v/>
      </c>
      <c r="F245" s="1" t="str">
        <f>IF(AND(I245&gt;0,SUM(I246:$I$261)=0),"←ここまで値でコピー","")</f>
        <v/>
      </c>
      <c r="I245" s="1">
        <f t="shared" si="3"/>
        <v>0</v>
      </c>
    </row>
    <row r="246" spans="1:9">
      <c r="A246" s="1" t="str">
        <f>IF(SUM(I246:$I$261)=0,"",A245+1)</f>
        <v/>
      </c>
      <c r="B246" s="1" t="str">
        <f>IF('1．構成メンバー名簿'!D259&lt;&gt;"",'1．構成メンバー名簿'!D259,"")</f>
        <v/>
      </c>
      <c r="C246" s="1" t="str">
        <f>IF('1．構成メンバー名簿'!E259&lt;&gt;"",'1．構成メンバー名簿'!E259,"")</f>
        <v/>
      </c>
      <c r="D246" s="1" t="str">
        <f>IF('1．構成メンバー名簿'!F259&lt;&gt;"",'1．構成メンバー名簿'!F259,"")</f>
        <v/>
      </c>
      <c r="E246" s="1" t="str">
        <f>IF('1．構成メンバー名簿'!T259=1,'1．構成メンバー名簿'!$M$22,IF('1．構成メンバー名簿'!T259=2,'1．構成メンバー名簿'!$N$22,""))</f>
        <v/>
      </c>
      <c r="F246" s="1" t="str">
        <f>IF(AND(I246&gt;0,SUM(I247:$I$261)=0),"←ここまで値でコピー","")</f>
        <v/>
      </c>
      <c r="I246" s="1">
        <f t="shared" si="3"/>
        <v>0</v>
      </c>
    </row>
    <row r="247" spans="1:9">
      <c r="A247" s="1" t="str">
        <f>IF(SUM(I247:$I$261)=0,"",A246+1)</f>
        <v/>
      </c>
      <c r="B247" s="1" t="str">
        <f>IF('1．構成メンバー名簿'!D260&lt;&gt;"",'1．構成メンバー名簿'!D260,"")</f>
        <v/>
      </c>
      <c r="C247" s="1" t="str">
        <f>IF('1．構成メンバー名簿'!E260&lt;&gt;"",'1．構成メンバー名簿'!E260,"")</f>
        <v/>
      </c>
      <c r="D247" s="1" t="str">
        <f>IF('1．構成メンバー名簿'!F260&lt;&gt;"",'1．構成メンバー名簿'!F260,"")</f>
        <v/>
      </c>
      <c r="E247" s="1" t="str">
        <f>IF('1．構成メンバー名簿'!T260=1,'1．構成メンバー名簿'!$M$22,IF('1．構成メンバー名簿'!T260=2,'1．構成メンバー名簿'!$N$22,""))</f>
        <v/>
      </c>
      <c r="F247" s="1" t="str">
        <f>IF(AND(I247&gt;0,SUM(I248:$I$261)=0),"←ここまで値でコピー","")</f>
        <v/>
      </c>
      <c r="I247" s="1">
        <f t="shared" si="3"/>
        <v>0</v>
      </c>
    </row>
    <row r="248" spans="1:9">
      <c r="A248" s="1" t="str">
        <f>IF(SUM(I248:$I$261)=0,"",A247+1)</f>
        <v/>
      </c>
      <c r="B248" s="1" t="str">
        <f>IF('1．構成メンバー名簿'!D261&lt;&gt;"",'1．構成メンバー名簿'!D261,"")</f>
        <v/>
      </c>
      <c r="C248" s="1" t="str">
        <f>IF('1．構成メンバー名簿'!E261&lt;&gt;"",'1．構成メンバー名簿'!E261,"")</f>
        <v/>
      </c>
      <c r="D248" s="1" t="str">
        <f>IF('1．構成メンバー名簿'!F261&lt;&gt;"",'1．構成メンバー名簿'!F261,"")</f>
        <v/>
      </c>
      <c r="E248" s="1" t="str">
        <f>IF('1．構成メンバー名簿'!T261=1,'1．構成メンバー名簿'!$M$22,IF('1．構成メンバー名簿'!T261=2,'1．構成メンバー名簿'!$N$22,""))</f>
        <v/>
      </c>
      <c r="F248" s="1" t="str">
        <f>IF(AND(I248&gt;0,SUM(I249:$I$261)=0),"←ここまで値でコピー","")</f>
        <v/>
      </c>
      <c r="I248" s="1">
        <f t="shared" si="3"/>
        <v>0</v>
      </c>
    </row>
    <row r="249" spans="1:9">
      <c r="A249" s="1" t="str">
        <f>IF(SUM(I249:$I$261)=0,"",A248+1)</f>
        <v/>
      </c>
      <c r="B249" s="1" t="str">
        <f>IF('1．構成メンバー名簿'!D262&lt;&gt;"",'1．構成メンバー名簿'!D262,"")</f>
        <v/>
      </c>
      <c r="C249" s="1" t="str">
        <f>IF('1．構成メンバー名簿'!E262&lt;&gt;"",'1．構成メンバー名簿'!E262,"")</f>
        <v/>
      </c>
      <c r="D249" s="1" t="str">
        <f>IF('1．構成メンバー名簿'!F262&lt;&gt;"",'1．構成メンバー名簿'!F262,"")</f>
        <v/>
      </c>
      <c r="E249" s="1" t="str">
        <f>IF('1．構成メンバー名簿'!T262=1,'1．構成メンバー名簿'!$M$22,IF('1．構成メンバー名簿'!T262=2,'1．構成メンバー名簿'!$N$22,""))</f>
        <v/>
      </c>
      <c r="F249" s="1" t="str">
        <f>IF(AND(I249&gt;0,SUM(I250:$I$261)=0),"←ここまで値でコピー","")</f>
        <v/>
      </c>
      <c r="I249" s="1">
        <f t="shared" si="3"/>
        <v>0</v>
      </c>
    </row>
    <row r="250" spans="1:9">
      <c r="A250" s="1" t="str">
        <f>IF(SUM(I250:$I$261)=0,"",A249+1)</f>
        <v/>
      </c>
      <c r="B250" s="1" t="str">
        <f>IF('1．構成メンバー名簿'!D263&lt;&gt;"",'1．構成メンバー名簿'!D263,"")</f>
        <v/>
      </c>
      <c r="C250" s="1" t="str">
        <f>IF('1．構成メンバー名簿'!E263&lt;&gt;"",'1．構成メンバー名簿'!E263,"")</f>
        <v/>
      </c>
      <c r="D250" s="1" t="str">
        <f>IF('1．構成メンバー名簿'!F263&lt;&gt;"",'1．構成メンバー名簿'!F263,"")</f>
        <v/>
      </c>
      <c r="E250" s="1" t="str">
        <f>IF('1．構成メンバー名簿'!T263=1,'1．構成メンバー名簿'!$M$22,IF('1．構成メンバー名簿'!T263=2,'1．構成メンバー名簿'!$N$22,""))</f>
        <v/>
      </c>
      <c r="F250" s="1" t="str">
        <f>IF(AND(I250&gt;0,SUM(I251:$I$261)=0),"←ここまで値でコピー","")</f>
        <v/>
      </c>
      <c r="I250" s="1">
        <f t="shared" si="3"/>
        <v>0</v>
      </c>
    </row>
    <row r="251" spans="1:9">
      <c r="A251" s="1" t="str">
        <f>IF(SUM(I251:$I$261)=0,"",A250+1)</f>
        <v/>
      </c>
      <c r="B251" s="1" t="str">
        <f>IF('1．構成メンバー名簿'!D264&lt;&gt;"",'1．構成メンバー名簿'!D264,"")</f>
        <v/>
      </c>
      <c r="C251" s="1" t="str">
        <f>IF('1．構成メンバー名簿'!E264&lt;&gt;"",'1．構成メンバー名簿'!E264,"")</f>
        <v/>
      </c>
      <c r="D251" s="1" t="str">
        <f>IF('1．構成メンバー名簿'!F264&lt;&gt;"",'1．構成メンバー名簿'!F264,"")</f>
        <v/>
      </c>
      <c r="E251" s="1" t="str">
        <f>IF('1．構成メンバー名簿'!T264=1,'1．構成メンバー名簿'!$M$22,IF('1．構成メンバー名簿'!T264=2,'1．構成メンバー名簿'!$N$22,""))</f>
        <v/>
      </c>
      <c r="F251" s="1" t="str">
        <f>IF(AND(I251&gt;0,SUM(I252:$I$261)=0),"←ここまで値でコピー","")</f>
        <v/>
      </c>
      <c r="I251" s="1">
        <f t="shared" si="3"/>
        <v>0</v>
      </c>
    </row>
    <row r="252" spans="1:9">
      <c r="A252" s="1" t="str">
        <f>IF(SUM(I252:$I$261)=0,"",A251+1)</f>
        <v/>
      </c>
      <c r="B252" s="1" t="str">
        <f>IF('1．構成メンバー名簿'!D265&lt;&gt;"",'1．構成メンバー名簿'!D265,"")</f>
        <v/>
      </c>
      <c r="C252" s="1" t="str">
        <f>IF('1．構成メンバー名簿'!E265&lt;&gt;"",'1．構成メンバー名簿'!E265,"")</f>
        <v/>
      </c>
      <c r="D252" s="1" t="str">
        <f>IF('1．構成メンバー名簿'!F265&lt;&gt;"",'1．構成メンバー名簿'!F265,"")</f>
        <v/>
      </c>
      <c r="E252" s="1" t="str">
        <f>IF('1．構成メンバー名簿'!T265=1,'1．構成メンバー名簿'!$M$22,IF('1．構成メンバー名簿'!T265=2,'1．構成メンバー名簿'!$N$22,""))</f>
        <v/>
      </c>
      <c r="F252" s="1" t="str">
        <f>IF(AND(I252&gt;0,SUM(I253:$I$261)=0),"←ここまで値でコピー","")</f>
        <v/>
      </c>
      <c r="I252" s="1">
        <f t="shared" si="3"/>
        <v>0</v>
      </c>
    </row>
    <row r="253" spans="1:9">
      <c r="A253" s="1" t="str">
        <f>IF(SUM(I253:$I$261)=0,"",A252+1)</f>
        <v/>
      </c>
      <c r="B253" s="1" t="str">
        <f>IF('1．構成メンバー名簿'!D266&lt;&gt;"",'1．構成メンバー名簿'!D266,"")</f>
        <v/>
      </c>
      <c r="C253" s="1" t="str">
        <f>IF('1．構成メンバー名簿'!E266&lt;&gt;"",'1．構成メンバー名簿'!E266,"")</f>
        <v/>
      </c>
      <c r="D253" s="1" t="str">
        <f>IF('1．構成メンバー名簿'!F266&lt;&gt;"",'1．構成メンバー名簿'!F266,"")</f>
        <v/>
      </c>
      <c r="E253" s="1" t="str">
        <f>IF('1．構成メンバー名簿'!T266=1,'1．構成メンバー名簿'!$M$22,IF('1．構成メンバー名簿'!T266=2,'1．構成メンバー名簿'!$N$22,""))</f>
        <v/>
      </c>
      <c r="F253" s="1" t="str">
        <f>IF(AND(I253&gt;0,SUM(I254:$I$261)=0),"←ここまで値でコピー","")</f>
        <v/>
      </c>
      <c r="I253" s="1">
        <f t="shared" si="3"/>
        <v>0</v>
      </c>
    </row>
    <row r="254" spans="1:9">
      <c r="A254" s="1" t="str">
        <f>IF(SUM(I254:$I$261)=0,"",A253+1)</f>
        <v/>
      </c>
      <c r="B254" s="1" t="str">
        <f>IF('1．構成メンバー名簿'!D267&lt;&gt;"",'1．構成メンバー名簿'!D267,"")</f>
        <v/>
      </c>
      <c r="C254" s="1" t="str">
        <f>IF('1．構成メンバー名簿'!E267&lt;&gt;"",'1．構成メンバー名簿'!E267,"")</f>
        <v/>
      </c>
      <c r="D254" s="1" t="str">
        <f>IF('1．構成メンバー名簿'!F267&lt;&gt;"",'1．構成メンバー名簿'!F267,"")</f>
        <v/>
      </c>
      <c r="E254" s="1" t="str">
        <f>IF('1．構成メンバー名簿'!T267=1,'1．構成メンバー名簿'!$M$22,IF('1．構成メンバー名簿'!T267=2,'1．構成メンバー名簿'!$N$22,""))</f>
        <v/>
      </c>
      <c r="F254" s="1" t="str">
        <f>IF(AND(I254&gt;0,SUM(I255:$I$261)=0),"←ここまで値でコピー","")</f>
        <v/>
      </c>
      <c r="I254" s="1">
        <f t="shared" si="3"/>
        <v>0</v>
      </c>
    </row>
    <row r="255" spans="1:9">
      <c r="A255" s="1" t="str">
        <f>IF(SUM(I255:$I$261)=0,"",A254+1)</f>
        <v/>
      </c>
      <c r="B255" s="1" t="str">
        <f>IF('1．構成メンバー名簿'!D268&lt;&gt;"",'1．構成メンバー名簿'!D268,"")</f>
        <v/>
      </c>
      <c r="C255" s="1" t="str">
        <f>IF('1．構成メンバー名簿'!E268&lt;&gt;"",'1．構成メンバー名簿'!E268,"")</f>
        <v/>
      </c>
      <c r="D255" s="1" t="str">
        <f>IF('1．構成メンバー名簿'!F268&lt;&gt;"",'1．構成メンバー名簿'!F268,"")</f>
        <v/>
      </c>
      <c r="E255" s="1" t="str">
        <f>IF('1．構成メンバー名簿'!T268=1,'1．構成メンバー名簿'!$M$22,IF('1．構成メンバー名簿'!T268=2,'1．構成メンバー名簿'!$N$22,""))</f>
        <v/>
      </c>
      <c r="F255" s="1" t="str">
        <f>IF(AND(I255&gt;0,SUM(I256:$I$261)=0),"←ここまで値でコピー","")</f>
        <v/>
      </c>
      <c r="I255" s="1">
        <f t="shared" si="3"/>
        <v>0</v>
      </c>
    </row>
    <row r="256" spans="1:9">
      <c r="A256" s="1" t="str">
        <f>IF(SUM(I256:$I$261)=0,"",A255+1)</f>
        <v/>
      </c>
      <c r="B256" s="1" t="str">
        <f>IF('1．構成メンバー名簿'!D269&lt;&gt;"",'1．構成メンバー名簿'!D269,"")</f>
        <v/>
      </c>
      <c r="C256" s="1" t="str">
        <f>IF('1．構成メンバー名簿'!E269&lt;&gt;"",'1．構成メンバー名簿'!E269,"")</f>
        <v/>
      </c>
      <c r="D256" s="1" t="str">
        <f>IF('1．構成メンバー名簿'!F269&lt;&gt;"",'1．構成メンバー名簿'!F269,"")</f>
        <v/>
      </c>
      <c r="E256" s="1" t="str">
        <f>IF('1．構成メンバー名簿'!T269=1,'1．構成メンバー名簿'!$M$22,IF('1．構成メンバー名簿'!T269=2,'1．構成メンバー名簿'!$N$22,""))</f>
        <v/>
      </c>
      <c r="F256" s="1" t="str">
        <f>IF(AND(I256&gt;0,SUM(I257:$I$261)=0),"←ここまで値でコピー","")</f>
        <v/>
      </c>
      <c r="I256" s="1">
        <f t="shared" si="3"/>
        <v>0</v>
      </c>
    </row>
    <row r="257" spans="1:9">
      <c r="A257" s="1" t="str">
        <f>IF(SUM(I257:$I$261)=0,"",A256+1)</f>
        <v/>
      </c>
      <c r="B257" s="1" t="str">
        <f>IF('1．構成メンバー名簿'!D270&lt;&gt;"",'1．構成メンバー名簿'!D270,"")</f>
        <v/>
      </c>
      <c r="C257" s="1" t="str">
        <f>IF('1．構成メンバー名簿'!E270&lt;&gt;"",'1．構成メンバー名簿'!E270,"")</f>
        <v/>
      </c>
      <c r="D257" s="1" t="str">
        <f>IF('1．構成メンバー名簿'!F270&lt;&gt;"",'1．構成メンバー名簿'!F270,"")</f>
        <v/>
      </c>
      <c r="E257" s="1" t="str">
        <f>IF('1．構成メンバー名簿'!T270=1,'1．構成メンバー名簿'!$M$22,IF('1．構成メンバー名簿'!T270=2,'1．構成メンバー名簿'!$N$22,""))</f>
        <v/>
      </c>
      <c r="F257" s="1" t="str">
        <f>IF(AND(I257&gt;0,SUM(I258:$I$261)=0),"←ここまで値でコピー","")</f>
        <v/>
      </c>
      <c r="I257" s="1">
        <f t="shared" si="3"/>
        <v>0</v>
      </c>
    </row>
    <row r="258" spans="1:9">
      <c r="A258" s="1" t="str">
        <f>IF(SUM(I258:$I$261)=0,"",A257+1)</f>
        <v/>
      </c>
      <c r="B258" s="1" t="str">
        <f>IF('1．構成メンバー名簿'!D271&lt;&gt;"",'1．構成メンバー名簿'!D271,"")</f>
        <v/>
      </c>
      <c r="C258" s="1" t="str">
        <f>IF('1．構成メンバー名簿'!E271&lt;&gt;"",'1．構成メンバー名簿'!E271,"")</f>
        <v/>
      </c>
      <c r="D258" s="1" t="str">
        <f>IF('1．構成メンバー名簿'!F271&lt;&gt;"",'1．構成メンバー名簿'!F271,"")</f>
        <v/>
      </c>
      <c r="E258" s="1" t="str">
        <f>IF('1．構成メンバー名簿'!T271=1,'1．構成メンバー名簿'!$M$22,IF('1．構成メンバー名簿'!T271=2,'1．構成メンバー名簿'!$N$22,""))</f>
        <v/>
      </c>
      <c r="F258" s="1" t="str">
        <f>IF(AND(I258&gt;0,SUM(I259:$I$261)=0),"←ここまで値でコピー","")</f>
        <v/>
      </c>
      <c r="I258" s="1">
        <f t="shared" si="3"/>
        <v>0</v>
      </c>
    </row>
    <row r="259" spans="1:9">
      <c r="A259" s="1" t="str">
        <f>IF(SUM(I259:$I$261)=0,"",A258+1)</f>
        <v/>
      </c>
      <c r="B259" s="1" t="str">
        <f>IF('1．構成メンバー名簿'!D272&lt;&gt;"",'1．構成メンバー名簿'!D272,"")</f>
        <v/>
      </c>
      <c r="C259" s="1" t="str">
        <f>IF('1．構成メンバー名簿'!E272&lt;&gt;"",'1．構成メンバー名簿'!E272,"")</f>
        <v/>
      </c>
      <c r="D259" s="1" t="str">
        <f>IF('1．構成メンバー名簿'!F272&lt;&gt;"",'1．構成メンバー名簿'!F272,"")</f>
        <v/>
      </c>
      <c r="E259" s="1" t="str">
        <f>IF('1．構成メンバー名簿'!T272=1,'1．構成メンバー名簿'!$M$22,IF('1．構成メンバー名簿'!T272=2,'1．構成メンバー名簿'!$N$22,""))</f>
        <v/>
      </c>
      <c r="F259" s="1" t="str">
        <f>IF(AND(I259&gt;0,SUM(I260:$I$261)=0),"←ここまで値でコピー","")</f>
        <v/>
      </c>
      <c r="I259" s="1">
        <f t="shared" si="3"/>
        <v>0</v>
      </c>
    </row>
    <row r="260" spans="1:9">
      <c r="A260" s="1" t="str">
        <f>IF(SUM(I260:$I$261)=0,"",A259+1)</f>
        <v/>
      </c>
      <c r="B260" s="1" t="str">
        <f>IF('1．構成メンバー名簿'!D273&lt;&gt;"",'1．構成メンバー名簿'!D273,"")</f>
        <v/>
      </c>
      <c r="C260" s="1" t="str">
        <f>IF('1．構成メンバー名簿'!E273&lt;&gt;"",'1．構成メンバー名簿'!E273,"")</f>
        <v/>
      </c>
      <c r="D260" s="1" t="str">
        <f>IF('1．構成メンバー名簿'!F273&lt;&gt;"",'1．構成メンバー名簿'!F273,"")</f>
        <v/>
      </c>
      <c r="E260" s="1" t="str">
        <f>IF('1．構成メンバー名簿'!T273=1,'1．構成メンバー名簿'!$M$22,IF('1．構成メンバー名簿'!T273=2,'1．構成メンバー名簿'!$N$22,""))</f>
        <v/>
      </c>
      <c r="F260" s="1" t="str">
        <f>IF(AND(I260&gt;0,SUM(I261:$I$261)=0),"←ここまで値でコピー","")</f>
        <v/>
      </c>
      <c r="I260" s="1">
        <f t="shared" si="3"/>
        <v>0</v>
      </c>
    </row>
    <row r="261" spans="1:9">
      <c r="A261" s="1" t="str">
        <f>IF(SUM(I261:$I$261)=0,"",A260+1)</f>
        <v/>
      </c>
      <c r="B261" s="1" t="str">
        <f>IF('1．構成メンバー名簿'!D274&lt;&gt;"",'1．構成メンバー名簿'!D274,"")</f>
        <v/>
      </c>
      <c r="C261" s="1" t="str">
        <f>IF('1．構成メンバー名簿'!E274&lt;&gt;"",'1．構成メンバー名簿'!E274,"")</f>
        <v/>
      </c>
      <c r="D261" s="1" t="str">
        <f>IF('1．構成メンバー名簿'!F274&lt;&gt;"",'1．構成メンバー名簿'!F274,"")</f>
        <v/>
      </c>
      <c r="E261" s="1" t="str">
        <f>IF('1．構成メンバー名簿'!T274=1,'1．構成メンバー名簿'!$M$22,IF('1．構成メンバー名簿'!T274=2,'1．構成メンバー名簿'!$N$22,""))</f>
        <v/>
      </c>
      <c r="F261" s="1" t="str">
        <f>IF(I261&gt;0,"←ここまで値でコピー","")</f>
        <v/>
      </c>
      <c r="I261" s="1">
        <f t="shared" si="3"/>
        <v>0</v>
      </c>
    </row>
  </sheetData>
  <sheetProtection password="C6B7" sheet="1" objects="1" scenarios="1" selectLockedCells="1"/>
  <phoneticPr fontId="1"/>
  <conditionalFormatting sqref="F12:H261">
    <cfRule type="expression" dxfId="3" priority="2">
      <formula>$F12&lt;&gt;""</formula>
    </cfRule>
  </conditionalFormatting>
  <conditionalFormatting sqref="A12:D261">
    <cfRule type="expression" dxfId="2" priority="479">
      <formula>SUM($I12:$I$261)&gt;=1</formula>
    </cfRule>
  </conditionalFormatting>
  <conditionalFormatting sqref="E12:E261">
    <cfRule type="expression" dxfId="1" priority="481">
      <formula>SUM($I12:$I$261)&gt;=1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U89"/>
  <sheetViews>
    <sheetView zoomScaleNormal="100" workbookViewId="0">
      <selection activeCell="H1" sqref="H1"/>
    </sheetView>
  </sheetViews>
  <sheetFormatPr defaultColWidth="0" defaultRowHeight="14.25" zeroHeight="1"/>
  <cols>
    <col min="1" max="1" width="7.25" style="171" customWidth="1"/>
    <col min="2" max="2" width="9.125" customWidth="1"/>
    <col min="3" max="3" width="6.25" customWidth="1"/>
    <col min="4" max="4" width="21.875" customWidth="1"/>
    <col min="5" max="5" width="11.5" customWidth="1"/>
    <col min="6" max="6" width="9" bestFit="1" customWidth="1"/>
    <col min="7" max="7" width="24" customWidth="1"/>
    <col min="8" max="8" width="0.375" customWidth="1"/>
    <col min="9" max="307" width="0" hidden="1" customWidth="1"/>
    <col min="308" max="16384" width="9" hidden="1"/>
  </cols>
  <sheetData>
    <row r="1" spans="1:12" ht="20.25" customHeight="1">
      <c r="A1" s="634" t="str">
        <f>選択肢!A2&amp;" 関東カラーガードコンテスト"</f>
        <v>2017 関東カラーガードコンテスト</v>
      </c>
      <c r="B1" s="634"/>
      <c r="C1" s="634"/>
      <c r="D1" s="634"/>
      <c r="E1" s="634"/>
      <c r="F1" s="634"/>
      <c r="G1" s="634"/>
      <c r="J1" s="348">
        <f>抽出!$BV$4</f>
        <v>10</v>
      </c>
      <c r="K1" s="348" t="s">
        <v>354</v>
      </c>
      <c r="L1" s="363" t="s">
        <v>556</v>
      </c>
    </row>
    <row r="2" spans="1:12" ht="20.25" customHeight="1">
      <c r="A2" s="635" t="s">
        <v>355</v>
      </c>
      <c r="B2" s="635"/>
      <c r="C2" s="635"/>
      <c r="D2" s="635"/>
      <c r="E2" s="635"/>
      <c r="F2" s="635"/>
      <c r="G2" s="635"/>
    </row>
    <row r="3" spans="1:12" ht="27" customHeight="1">
      <c r="A3" s="144" t="s">
        <v>356</v>
      </c>
      <c r="B3" s="636" t="str">
        <f>抽出!A2</f>
        <v/>
      </c>
      <c r="C3" s="637"/>
      <c r="D3" s="637"/>
      <c r="E3" s="637"/>
      <c r="F3" s="637"/>
      <c r="G3" s="638"/>
    </row>
    <row r="4" spans="1:12" ht="6.75" customHeight="1">
      <c r="A4" s="145"/>
    </row>
    <row r="5" spans="1:12" ht="22.5" customHeight="1">
      <c r="A5" s="146" t="str">
        <f>J5&amp;"曲目"</f>
        <v>1曲目</v>
      </c>
      <c r="B5" s="147" t="s">
        <v>357</v>
      </c>
      <c r="C5" s="148"/>
      <c r="D5" s="631" t="str">
        <f ca="1">IF(OFFSET(抽出!$BV$2,0,$J$1*(J5-1),1,1)="","",OFFSET(抽出!$BV$2,0,$J$1*(J5-1),1,1))</f>
        <v/>
      </c>
      <c r="E5" s="631"/>
      <c r="F5" s="631"/>
      <c r="G5" s="631"/>
      <c r="J5" s="347">
        <v>1</v>
      </c>
      <c r="K5" s="347">
        <f ca="1">IF(COUNTBLANK(D5:D7)+COUNTBLANK(D8:D12)+COUNTBLANK(G8:G12)=13,0,1)</f>
        <v>0</v>
      </c>
      <c r="L5" s="347" t="str">
        <f ca="1">IF(AND(K5=1,SUM(K5:$K$86)=1),$L$1,"")</f>
        <v/>
      </c>
    </row>
    <row r="6" spans="1:12" ht="22.5" customHeight="1">
      <c r="A6" s="149"/>
      <c r="B6" s="147" t="s">
        <v>170</v>
      </c>
      <c r="C6" s="148"/>
      <c r="D6" s="631" t="str">
        <f ca="1">IF(OFFSET(抽出!$BW$2,0,$J$1*(J5-1),1,1)="","",OFFSET(抽出!$BW$2,0,$J$1*(J5-1),1,1))</f>
        <v/>
      </c>
      <c r="E6" s="631"/>
      <c r="F6" s="631"/>
      <c r="G6" s="631"/>
    </row>
    <row r="7" spans="1:12" ht="22.5" customHeight="1">
      <c r="A7" s="149"/>
      <c r="B7" s="147" t="s">
        <v>364</v>
      </c>
      <c r="C7" s="148"/>
      <c r="D7" s="632" t="str">
        <f ca="1">IF(OFFSET(抽出!$BX$2,0,$J$1*(J5-1),1,1)="","",OFFSET(抽出!$BX$2,0,$J$1*(J5-1),1,1))</f>
        <v/>
      </c>
      <c r="E7" s="632"/>
      <c r="F7" s="632"/>
      <c r="G7" s="632"/>
    </row>
    <row r="8" spans="1:12" ht="15.75" customHeight="1">
      <c r="A8" s="149"/>
      <c r="B8" s="172"/>
      <c r="C8" s="173"/>
      <c r="D8" s="174"/>
      <c r="E8" s="150" t="s">
        <v>358</v>
      </c>
      <c r="F8" s="151" t="s">
        <v>359</v>
      </c>
      <c r="G8" s="152" t="str">
        <f ca="1">IF(OFFSET(抽出!$CA$2,0,$J$1*(J5-1),1,1)="","",OFFSET(抽出!$CA$2,0,$J$1*(J5-1),1,1))</f>
        <v/>
      </c>
    </row>
    <row r="9" spans="1:12" ht="15.75" customHeight="1">
      <c r="A9" s="149"/>
      <c r="B9" s="175"/>
      <c r="C9" s="176"/>
      <c r="D9" s="177"/>
      <c r="E9" s="153"/>
      <c r="F9" s="154" t="s">
        <v>190</v>
      </c>
      <c r="G9" s="155" t="str">
        <f ca="1">IF(OFFSET(抽出!$CB$2,0,$J$1*(J5-1),1,1)="","",OFFSET(抽出!$CB$2,0,$J$1*(J5-1),1,1))</f>
        <v/>
      </c>
    </row>
    <row r="10" spans="1:12" ht="15.75" customHeight="1">
      <c r="A10" s="149"/>
      <c r="B10" s="175"/>
      <c r="C10" s="178"/>
      <c r="D10" s="179"/>
      <c r="E10" s="157"/>
      <c r="F10" s="156" t="s">
        <v>360</v>
      </c>
      <c r="G10" s="158" t="str">
        <f ca="1">IF(OFFSET(抽出!$CC$2,0,$J$1*(J5-1),1,1)="","",OFFSET(抽出!$CC$2,0,$J$1*(J5-1),1,1))</f>
        <v/>
      </c>
    </row>
    <row r="11" spans="1:12" ht="15.75" customHeight="1">
      <c r="A11" s="629" t="str">
        <f ca="1">L5</f>
        <v/>
      </c>
      <c r="B11" s="147" t="s">
        <v>365</v>
      </c>
      <c r="C11" s="148"/>
      <c r="D11" s="159" t="str">
        <f ca="1">IF(OFFSET(抽出!$BY$2,0,$J$1*(J5-1),1,1)="","",OFFSET(抽出!$BY$2,0,$J$1*(J5-1),1,1))</f>
        <v/>
      </c>
      <c r="E11" s="147" t="s">
        <v>361</v>
      </c>
      <c r="F11" s="148"/>
      <c r="G11" s="159" t="str">
        <f ca="1">IF(OFFSET(抽出!$CD$2,0,$J$1*(J5-1),1,1)="","",OFFSET(抽出!$CD$2,0,$J$1*(J5-1),1,1))</f>
        <v/>
      </c>
    </row>
    <row r="12" spans="1:12" ht="15.75" customHeight="1" thickBot="1">
      <c r="A12" s="633"/>
      <c r="B12" s="160" t="s">
        <v>362</v>
      </c>
      <c r="C12" s="161"/>
      <c r="D12" s="162" t="str">
        <f ca="1">IF(OFFSET(抽出!$BZ$2,0,$J$1*(J5-1),1,1)="","",OFFSET(抽出!$BZ$2,0,$J$1*(J5-1),1,1))</f>
        <v/>
      </c>
      <c r="E12" s="160" t="s">
        <v>363</v>
      </c>
      <c r="F12" s="161"/>
      <c r="G12" s="163" t="str">
        <f ca="1">IF(OFFSET(抽出!$CE$2,0,$J$1*(J5-1),1,1)="","",OFFSET(抽出!$CE$2,0,$J$1*(J5-1),1,1))</f>
        <v/>
      </c>
    </row>
    <row r="13" spans="1:12" ht="22.5" customHeight="1" thickTop="1">
      <c r="A13" s="146" t="str">
        <f>J13&amp;"曲目"</f>
        <v>2曲目</v>
      </c>
      <c r="B13" s="147" t="s">
        <v>357</v>
      </c>
      <c r="C13" s="148"/>
      <c r="D13" s="631" t="str">
        <f ca="1">IF(OFFSET(抽出!$BV$2,0,$J$1*(J13-1),1,1)="","",OFFSET(抽出!$BV$2,0,$J$1*(J13-1),1,1))</f>
        <v/>
      </c>
      <c r="E13" s="631"/>
      <c r="F13" s="631"/>
      <c r="G13" s="631"/>
      <c r="J13" s="347">
        <f>J5+1</f>
        <v>2</v>
      </c>
      <c r="K13" s="347">
        <f ca="1">IF(COUNTBLANK(D13:D15)+COUNTBLANK(D16:D20)+COUNTBLANK(G16:G20)=13,0,1)</f>
        <v>0</v>
      </c>
      <c r="L13" s="347" t="str">
        <f ca="1">IF(AND(K13=1,SUM(K13:$K$86)=1),$L$1,"")</f>
        <v/>
      </c>
    </row>
    <row r="14" spans="1:12" ht="22.5" customHeight="1">
      <c r="A14" s="149"/>
      <c r="B14" s="147" t="s">
        <v>170</v>
      </c>
      <c r="C14" s="148"/>
      <c r="D14" s="631" t="str">
        <f ca="1">IF(OFFSET(抽出!$BW$2,0,$J$1*(J13-1),1,1)="","",OFFSET(抽出!$BW$2,0,$J$1*(J13-1),1,1))</f>
        <v/>
      </c>
      <c r="E14" s="631"/>
      <c r="F14" s="631"/>
      <c r="G14" s="631"/>
    </row>
    <row r="15" spans="1:12" ht="22.5" customHeight="1">
      <c r="A15" s="149"/>
      <c r="B15" s="147" t="s">
        <v>364</v>
      </c>
      <c r="C15" s="148"/>
      <c r="D15" s="632" t="str">
        <f ca="1">IF(OFFSET(抽出!$BX$2,0,$J$1*(J13-1),1,1)="","",OFFSET(抽出!$BX$2,0,$J$1*(J13-1),1,1))</f>
        <v/>
      </c>
      <c r="E15" s="632"/>
      <c r="F15" s="632"/>
      <c r="G15" s="632"/>
    </row>
    <row r="16" spans="1:12" ht="15.75" customHeight="1">
      <c r="A16" s="149"/>
      <c r="B16" s="172"/>
      <c r="C16" s="173"/>
      <c r="D16" s="174"/>
      <c r="E16" s="150" t="s">
        <v>358</v>
      </c>
      <c r="F16" s="151" t="s">
        <v>359</v>
      </c>
      <c r="G16" s="152" t="str">
        <f ca="1">IF(OFFSET(抽出!$CA$2,0,$J$1*(J13-1),1,1)="","",OFFSET(抽出!$CA$2,0,$J$1*(J13-1),1,1))</f>
        <v/>
      </c>
    </row>
    <row r="17" spans="1:12" ht="15.75" customHeight="1">
      <c r="A17" s="149"/>
      <c r="B17" s="175"/>
      <c r="C17" s="176"/>
      <c r="D17" s="177"/>
      <c r="E17" s="153"/>
      <c r="F17" s="154" t="s">
        <v>190</v>
      </c>
      <c r="G17" s="155" t="str">
        <f ca="1">IF(OFFSET(抽出!$CB$2,0,$J$1*(J13-1),1,1)="","",OFFSET(抽出!$CB$2,0,$J$1*(J13-1),1,1))</f>
        <v/>
      </c>
    </row>
    <row r="18" spans="1:12" ht="15.75" customHeight="1">
      <c r="A18" s="149"/>
      <c r="B18" s="175"/>
      <c r="C18" s="178"/>
      <c r="D18" s="179"/>
      <c r="E18" s="157"/>
      <c r="F18" s="156" t="s">
        <v>360</v>
      </c>
      <c r="G18" s="158" t="str">
        <f ca="1">IF(OFFSET(抽出!$CC$2,0,$J$1*(J13-1),1,1)="","",OFFSET(抽出!$CC$2,0,$J$1*(J13-1),1,1))</f>
        <v/>
      </c>
    </row>
    <row r="19" spans="1:12" ht="15.75" customHeight="1">
      <c r="A19" s="629" t="str">
        <f ca="1">L13</f>
        <v/>
      </c>
      <c r="B19" s="147" t="s">
        <v>365</v>
      </c>
      <c r="C19" s="148"/>
      <c r="D19" s="159" t="str">
        <f ca="1">IF(OFFSET(抽出!$BY$2,0,$J$1*(J13-1),1,1)="","",OFFSET(抽出!$BY$2,0,$J$1*(J13-1),1,1))</f>
        <v/>
      </c>
      <c r="E19" s="147" t="s">
        <v>361</v>
      </c>
      <c r="F19" s="148"/>
      <c r="G19" s="159" t="str">
        <f ca="1">IF(OFFSET(抽出!$CD$2,0,$J$1*(J13-1),1,1)="","",OFFSET(抽出!$CD$2,0,$J$1*(J13-1),1,1))</f>
        <v/>
      </c>
    </row>
    <row r="20" spans="1:12" ht="15.75" customHeight="1" thickBot="1">
      <c r="A20" s="633"/>
      <c r="B20" s="160" t="s">
        <v>362</v>
      </c>
      <c r="C20" s="161"/>
      <c r="D20" s="162" t="str">
        <f ca="1">IF(OFFSET(抽出!$BZ$2,0,$J$1*(J13-1),1,1)="","",OFFSET(抽出!$BZ$2,0,$J$1*(J13-1),1,1))</f>
        <v/>
      </c>
      <c r="E20" s="160" t="s">
        <v>363</v>
      </c>
      <c r="F20" s="161"/>
      <c r="G20" s="163" t="str">
        <f ca="1">IF(OFFSET(抽出!$CE$2,0,$J$1*(J13-1),1,1)="","",OFFSET(抽出!$CE$2,0,$J$1*(J13-1),1,1))</f>
        <v/>
      </c>
    </row>
    <row r="21" spans="1:12" ht="22.5" customHeight="1" thickTop="1">
      <c r="A21" s="146" t="str">
        <f>J21&amp;"曲目"</f>
        <v>3曲目</v>
      </c>
      <c r="B21" s="147" t="s">
        <v>357</v>
      </c>
      <c r="C21" s="148"/>
      <c r="D21" s="631" t="str">
        <f ca="1">IF(OFFSET(抽出!$BV$2,0,$J$1*(J21-1),1,1)="","",OFFSET(抽出!$BV$2,0,$J$1*(J21-1),1,1))</f>
        <v/>
      </c>
      <c r="E21" s="631"/>
      <c r="F21" s="631"/>
      <c r="G21" s="631"/>
      <c r="J21" s="347">
        <f>J13+1</f>
        <v>3</v>
      </c>
      <c r="K21" s="347">
        <f ca="1">IF(COUNTBLANK(D21:D23)+COUNTBLANK(D24:D28)+COUNTBLANK(G24:G28)=13,0,1)</f>
        <v>0</v>
      </c>
      <c r="L21" s="347" t="str">
        <f ca="1">IF(AND(K21=1,SUM(K21:$K$86)=1),$L$1,"")</f>
        <v/>
      </c>
    </row>
    <row r="22" spans="1:12" ht="22.5" customHeight="1">
      <c r="A22" s="149"/>
      <c r="B22" s="147" t="s">
        <v>170</v>
      </c>
      <c r="C22" s="148"/>
      <c r="D22" s="631" t="str">
        <f ca="1">IF(OFFSET(抽出!$BW$2,0,$J$1*(J21-1),1,1)="","",OFFSET(抽出!$BW$2,0,$J$1*(J21-1),1,1))</f>
        <v/>
      </c>
      <c r="E22" s="631"/>
      <c r="F22" s="631"/>
      <c r="G22" s="631"/>
    </row>
    <row r="23" spans="1:12" ht="22.5" customHeight="1">
      <c r="A23" s="149"/>
      <c r="B23" s="147" t="s">
        <v>364</v>
      </c>
      <c r="C23" s="148"/>
      <c r="D23" s="632" t="str">
        <f ca="1">IF(OFFSET(抽出!$BX$2,0,$J$1*(J21-1),1,1)="","",OFFSET(抽出!$BX$2,0,$J$1*(J21-1),1,1))</f>
        <v/>
      </c>
      <c r="E23" s="632"/>
      <c r="F23" s="632"/>
      <c r="G23" s="632"/>
    </row>
    <row r="24" spans="1:12" ht="15.75" customHeight="1">
      <c r="A24" s="149"/>
      <c r="B24" s="172"/>
      <c r="C24" s="173"/>
      <c r="D24" s="174"/>
      <c r="E24" s="150" t="s">
        <v>358</v>
      </c>
      <c r="F24" s="151" t="s">
        <v>359</v>
      </c>
      <c r="G24" s="152" t="str">
        <f ca="1">IF(OFFSET(抽出!$CA$2,0,$J$1*(J21-1),1,1)="","",OFFSET(抽出!$CA$2,0,$J$1*(J21-1),1,1))</f>
        <v/>
      </c>
    </row>
    <row r="25" spans="1:12" ht="15.75" customHeight="1">
      <c r="A25" s="149"/>
      <c r="B25" s="175"/>
      <c r="C25" s="176"/>
      <c r="D25" s="177"/>
      <c r="E25" s="153"/>
      <c r="F25" s="154" t="s">
        <v>190</v>
      </c>
      <c r="G25" s="155" t="str">
        <f ca="1">IF(OFFSET(抽出!$CB$2,0,$J$1*(J21-1),1,1)="","",OFFSET(抽出!$CB$2,0,$J$1*(J21-1),1,1))</f>
        <v/>
      </c>
    </row>
    <row r="26" spans="1:12" ht="15.75" customHeight="1">
      <c r="A26" s="149"/>
      <c r="B26" s="175"/>
      <c r="C26" s="178"/>
      <c r="D26" s="179"/>
      <c r="E26" s="157"/>
      <c r="F26" s="156" t="s">
        <v>360</v>
      </c>
      <c r="G26" s="158" t="str">
        <f ca="1">IF(OFFSET(抽出!$CC$2,0,$J$1*(J21-1),1,1)="","",OFFSET(抽出!$CC$2,0,$J$1*(J21-1),1,1))</f>
        <v/>
      </c>
    </row>
    <row r="27" spans="1:12" ht="15.75" customHeight="1">
      <c r="A27" s="629" t="str">
        <f ca="1">L21</f>
        <v/>
      </c>
      <c r="B27" s="147" t="s">
        <v>365</v>
      </c>
      <c r="C27" s="148"/>
      <c r="D27" s="159" t="str">
        <f ca="1">IF(OFFSET(抽出!$BY$2,0,$J$1*(J21-1),1,1)="","",OFFSET(抽出!$BY$2,0,$J$1*(J21-1),1,1))</f>
        <v/>
      </c>
      <c r="E27" s="147" t="s">
        <v>361</v>
      </c>
      <c r="F27" s="148"/>
      <c r="G27" s="159" t="str">
        <f ca="1">IF(OFFSET(抽出!$CD$2,0,$J$1*(J21-1),1,1)="","",OFFSET(抽出!$CD$2,0,$J$1*(J21-1),1,1))</f>
        <v/>
      </c>
    </row>
    <row r="28" spans="1:12" ht="15.75" customHeight="1" thickBot="1">
      <c r="A28" s="633"/>
      <c r="B28" s="160" t="s">
        <v>362</v>
      </c>
      <c r="C28" s="161"/>
      <c r="D28" s="162" t="str">
        <f ca="1">IF(OFFSET(抽出!$BZ$2,0,$J$1*(J21-1),1,1)="","",OFFSET(抽出!$BZ$2,0,$J$1*(J21-1),1,1))</f>
        <v/>
      </c>
      <c r="E28" s="160" t="s">
        <v>363</v>
      </c>
      <c r="F28" s="161"/>
      <c r="G28" s="163" t="str">
        <f ca="1">IF(OFFSET(抽出!$CE$2,0,$J$1*(J21-1),1,1)="","",OFFSET(抽出!$CE$2,0,$J$1*(J21-1),1,1))</f>
        <v/>
      </c>
    </row>
    <row r="29" spans="1:12" ht="22.5" customHeight="1" thickTop="1">
      <c r="A29" s="146" t="str">
        <f>J29&amp;"曲目"</f>
        <v>4曲目</v>
      </c>
      <c r="B29" s="147" t="s">
        <v>357</v>
      </c>
      <c r="C29" s="148"/>
      <c r="D29" s="631" t="str">
        <f ca="1">IF(OFFSET(抽出!$BV$2,0,$J$1*(J29-1),1,1)="","",OFFSET(抽出!$BV$2,0,$J$1*(J29-1),1,1))</f>
        <v/>
      </c>
      <c r="E29" s="631"/>
      <c r="F29" s="631"/>
      <c r="G29" s="631"/>
      <c r="J29" s="347">
        <f>J21+1</f>
        <v>4</v>
      </c>
      <c r="K29" s="347">
        <f ca="1">IF(COUNTBLANK(D29:D31)+COUNTBLANK(D32:D36)+COUNTBLANK(G32:G36)=13,0,1)</f>
        <v>0</v>
      </c>
      <c r="L29" s="347" t="str">
        <f ca="1">IF(AND(K29=1,SUM(K29:$K$86)=1),$L$1,"")</f>
        <v/>
      </c>
    </row>
    <row r="30" spans="1:12" ht="22.5" customHeight="1">
      <c r="A30" s="149"/>
      <c r="B30" s="147" t="s">
        <v>170</v>
      </c>
      <c r="C30" s="148"/>
      <c r="D30" s="631" t="str">
        <f ca="1">IF(OFFSET(抽出!$BW$2,0,$J$1*(J29-1),1,1)="","",OFFSET(抽出!$BW$2,0,$J$1*(J29-1),1,1))</f>
        <v/>
      </c>
      <c r="E30" s="631"/>
      <c r="F30" s="631"/>
      <c r="G30" s="631"/>
    </row>
    <row r="31" spans="1:12" ht="22.5" customHeight="1">
      <c r="A31" s="149"/>
      <c r="B31" s="147" t="s">
        <v>364</v>
      </c>
      <c r="C31" s="148"/>
      <c r="D31" s="632" t="str">
        <f ca="1">IF(OFFSET(抽出!$BX$2,0,$J$1*(J29-1),1,1)="","",OFFSET(抽出!$BX$2,0,$J$1*(J29-1),1,1))</f>
        <v/>
      </c>
      <c r="E31" s="632"/>
      <c r="F31" s="632"/>
      <c r="G31" s="632"/>
    </row>
    <row r="32" spans="1:12" ht="15.75" customHeight="1">
      <c r="A32" s="149"/>
      <c r="B32" s="172"/>
      <c r="C32" s="173"/>
      <c r="D32" s="174"/>
      <c r="E32" s="150" t="s">
        <v>358</v>
      </c>
      <c r="F32" s="151" t="s">
        <v>359</v>
      </c>
      <c r="G32" s="152" t="str">
        <f ca="1">IF(OFFSET(抽出!$CA$2,0,$J$1*(J29-1),1,1)="","",OFFSET(抽出!$CA$2,0,$J$1*(J29-1),1,1))</f>
        <v/>
      </c>
    </row>
    <row r="33" spans="1:12" ht="15.75" customHeight="1">
      <c r="A33" s="149"/>
      <c r="B33" s="175"/>
      <c r="C33" s="176"/>
      <c r="D33" s="177"/>
      <c r="E33" s="153"/>
      <c r="F33" s="154" t="s">
        <v>190</v>
      </c>
      <c r="G33" s="155" t="str">
        <f ca="1">IF(OFFSET(抽出!$CB$2,0,$J$1*(J29-1),1,1)="","",OFFSET(抽出!$CB$2,0,$J$1*(J29-1),1,1))</f>
        <v/>
      </c>
    </row>
    <row r="34" spans="1:12" ht="15.75" customHeight="1">
      <c r="A34" s="149"/>
      <c r="B34" s="175"/>
      <c r="C34" s="178"/>
      <c r="D34" s="179"/>
      <c r="E34" s="157"/>
      <c r="F34" s="156" t="s">
        <v>360</v>
      </c>
      <c r="G34" s="158" t="str">
        <f ca="1">IF(OFFSET(抽出!$CC$2,0,$J$1*(J29-1),1,1)="","",OFFSET(抽出!$CC$2,0,$J$1*(J29-1),1,1))</f>
        <v/>
      </c>
    </row>
    <row r="35" spans="1:12" ht="15.75" customHeight="1">
      <c r="A35" s="629" t="str">
        <f ca="1">L29</f>
        <v/>
      </c>
      <c r="B35" s="147" t="s">
        <v>365</v>
      </c>
      <c r="C35" s="148"/>
      <c r="D35" s="159" t="str">
        <f ca="1">IF(OFFSET(抽出!$BY$2,0,$J$1*(J29-1),1,1)="","",OFFSET(抽出!$BY$2,0,$J$1*(J29-1),1,1))</f>
        <v/>
      </c>
      <c r="E35" s="147" t="s">
        <v>361</v>
      </c>
      <c r="F35" s="148"/>
      <c r="G35" s="159" t="str">
        <f ca="1">IF(OFFSET(抽出!$CD$2,0,$J$1*(J29-1),1,1)="","",OFFSET(抽出!$CD$2,0,$J$1*(J29-1),1,1))</f>
        <v/>
      </c>
    </row>
    <row r="36" spans="1:12" ht="15.75" customHeight="1" thickBot="1">
      <c r="A36" s="633"/>
      <c r="B36" s="160" t="s">
        <v>362</v>
      </c>
      <c r="C36" s="161"/>
      <c r="D36" s="162" t="str">
        <f ca="1">IF(OFFSET(抽出!$BZ$2,0,$J$1*(J29-1),1,1)="","",OFFSET(抽出!$BZ$2,0,$J$1*(J29-1),1,1))</f>
        <v/>
      </c>
      <c r="E36" s="160" t="s">
        <v>363</v>
      </c>
      <c r="F36" s="161"/>
      <c r="G36" s="163" t="str">
        <f ca="1">IF(OFFSET(抽出!$CE$2,0,$J$1*(J29-1),1,1)="","",OFFSET(抽出!$CE$2,0,$J$1*(J29-1),1,1))</f>
        <v/>
      </c>
    </row>
    <row r="37" spans="1:12" ht="22.5" customHeight="1" thickTop="1">
      <c r="A37" s="146" t="str">
        <f>J37&amp;"曲目"</f>
        <v>5曲目</v>
      </c>
      <c r="B37" s="147" t="s">
        <v>357</v>
      </c>
      <c r="C37" s="148"/>
      <c r="D37" s="631" t="str">
        <f ca="1">IF(OFFSET(抽出!$BV$2,0,$J$1*(J37-1),1,1)="","",OFFSET(抽出!$BV$2,0,$J$1*(J37-1),1,1))</f>
        <v/>
      </c>
      <c r="E37" s="631"/>
      <c r="F37" s="631"/>
      <c r="G37" s="631"/>
      <c r="J37" s="347">
        <f>J29+1</f>
        <v>5</v>
      </c>
      <c r="K37" s="347">
        <f ca="1">IF(COUNTBLANK(D37:D39)+COUNTBLANK(D40:D44)+COUNTBLANK(G40:G44)=13,0,1)</f>
        <v>0</v>
      </c>
      <c r="L37" s="347" t="str">
        <f ca="1">IF(AND(K37=1,SUM(K37:$K$86)=1),$L$1,"")</f>
        <v/>
      </c>
    </row>
    <row r="38" spans="1:12" ht="22.5" customHeight="1">
      <c r="A38" s="149"/>
      <c r="B38" s="147" t="s">
        <v>170</v>
      </c>
      <c r="C38" s="148"/>
      <c r="D38" s="631" t="str">
        <f ca="1">IF(OFFSET(抽出!$BW$2,0,$J$1*(J37-1),1,1)="","",OFFSET(抽出!$BW$2,0,$J$1*(J37-1),1,1))</f>
        <v/>
      </c>
      <c r="E38" s="631"/>
      <c r="F38" s="631"/>
      <c r="G38" s="631"/>
    </row>
    <row r="39" spans="1:12" ht="22.5" customHeight="1">
      <c r="A39" s="149"/>
      <c r="B39" s="147" t="s">
        <v>364</v>
      </c>
      <c r="C39" s="148"/>
      <c r="D39" s="632" t="str">
        <f ca="1">IF(OFFSET(抽出!$BX$2,0,$J$1*(J37-1),1,1)="","",OFFSET(抽出!$BX$2,0,$J$1*(J37-1),1,1))</f>
        <v/>
      </c>
      <c r="E39" s="632"/>
      <c r="F39" s="632"/>
      <c r="G39" s="632"/>
    </row>
    <row r="40" spans="1:12" ht="15.75" customHeight="1">
      <c r="A40" s="149"/>
      <c r="B40" s="172"/>
      <c r="C40" s="173"/>
      <c r="D40" s="174"/>
      <c r="E40" s="150" t="s">
        <v>358</v>
      </c>
      <c r="F40" s="151" t="s">
        <v>359</v>
      </c>
      <c r="G40" s="152" t="str">
        <f ca="1">IF(OFFSET(抽出!$CA$2,0,$J$1*(J37-1),1,1)="","",OFFSET(抽出!$CA$2,0,$J$1*(J37-1),1,1))</f>
        <v/>
      </c>
    </row>
    <row r="41" spans="1:12" ht="15.75" customHeight="1">
      <c r="A41" s="149"/>
      <c r="B41" s="175"/>
      <c r="C41" s="176"/>
      <c r="D41" s="177"/>
      <c r="E41" s="153"/>
      <c r="F41" s="154" t="s">
        <v>190</v>
      </c>
      <c r="G41" s="155" t="str">
        <f ca="1">IF(OFFSET(抽出!$CB$2,0,$J$1*(J37-1),1,1)="","",OFFSET(抽出!$CB$2,0,$J$1*(J37-1),1,1))</f>
        <v/>
      </c>
    </row>
    <row r="42" spans="1:12" ht="15.75" customHeight="1">
      <c r="A42" s="149"/>
      <c r="B42" s="175"/>
      <c r="C42" s="178"/>
      <c r="D42" s="179"/>
      <c r="E42" s="157"/>
      <c r="F42" s="156" t="s">
        <v>360</v>
      </c>
      <c r="G42" s="158" t="str">
        <f ca="1">IF(OFFSET(抽出!$CC$2,0,$J$1*(J37-1),1,1)="","",OFFSET(抽出!$CC$2,0,$J$1*(J37-1),1,1))</f>
        <v/>
      </c>
    </row>
    <row r="43" spans="1:12" ht="15.75" customHeight="1">
      <c r="A43" s="629" t="str">
        <f ca="1">L37</f>
        <v/>
      </c>
      <c r="B43" s="147" t="s">
        <v>365</v>
      </c>
      <c r="C43" s="148"/>
      <c r="D43" s="159" t="str">
        <f ca="1">IF(OFFSET(抽出!$BY$2,0,$J$1*(J37-1),1,1)="","",OFFSET(抽出!$BY$2,0,$J$1*(J37-1),1,1))</f>
        <v/>
      </c>
      <c r="E43" s="147" t="s">
        <v>361</v>
      </c>
      <c r="F43" s="148"/>
      <c r="G43" s="159" t="str">
        <f ca="1">IF(OFFSET(抽出!$CD$2,0,$J$1*(J37-1),1,1)="","",OFFSET(抽出!$CD$2,0,$J$1*(J37-1),1,1))</f>
        <v/>
      </c>
    </row>
    <row r="44" spans="1:12" ht="15.75" customHeight="1">
      <c r="A44" s="630"/>
      <c r="B44" s="147" t="s">
        <v>362</v>
      </c>
      <c r="C44" s="148"/>
      <c r="D44" s="164" t="str">
        <f ca="1">IF(OFFSET(抽出!$BZ$2,0,$J$1*(J37-1),1,1)="","",OFFSET(抽出!$BZ$2,0,$J$1*(J37-1),1,1))</f>
        <v/>
      </c>
      <c r="E44" s="147" t="s">
        <v>363</v>
      </c>
      <c r="F44" s="148"/>
      <c r="G44" s="159" t="str">
        <f ca="1">IF(OFFSET(抽出!$CE$2,0,$J$1*(J37-1),1,1)="","",OFFSET(抽出!$CE$2,0,$J$1*(J37-1),1,1))</f>
        <v/>
      </c>
    </row>
    <row r="45" spans="1:12" ht="3" customHeight="1">
      <c r="A45" s="165"/>
      <c r="B45" s="166"/>
      <c r="C45" s="166"/>
      <c r="D45" s="167"/>
      <c r="E45" s="166"/>
      <c r="F45" s="166"/>
      <c r="G45" s="167"/>
    </row>
    <row r="46" spans="1:12" ht="21" customHeight="1">
      <c r="A46" s="168"/>
      <c r="B46" s="169"/>
      <c r="C46" s="169"/>
      <c r="D46" s="170"/>
      <c r="E46" s="375"/>
      <c r="F46" s="375"/>
      <c r="G46" s="374" t="str">
        <f>IF(B3="","",B3&amp;"-2")</f>
        <v/>
      </c>
    </row>
    <row r="47" spans="1:12" ht="22.5" customHeight="1">
      <c r="A47" s="146" t="str">
        <f>J47&amp;"曲目"</f>
        <v>6曲目</v>
      </c>
      <c r="B47" s="147" t="s">
        <v>357</v>
      </c>
      <c r="C47" s="148"/>
      <c r="D47" s="631" t="str">
        <f ca="1">IF(OFFSET(抽出!$BV$2,0,$J$1*(J47-1),1,1)="","",OFFSET(抽出!$BV$2,0,$J$1*(J47-1),1,1))</f>
        <v/>
      </c>
      <c r="E47" s="631"/>
      <c r="F47" s="631"/>
      <c r="G47" s="631"/>
      <c r="J47" s="347">
        <f>J37+1</f>
        <v>6</v>
      </c>
      <c r="K47" s="347">
        <f ca="1">IF(COUNTBLANK(D47:D49)+COUNTBLANK(D50:D54)+COUNTBLANK(G50:G54)=13,0,1)</f>
        <v>0</v>
      </c>
      <c r="L47" s="347" t="str">
        <f ca="1">IF(AND(K47=1,SUM(K47:$K$86)=1),$L$1,"")</f>
        <v/>
      </c>
    </row>
    <row r="48" spans="1:12" ht="22.5" customHeight="1">
      <c r="A48" s="149"/>
      <c r="B48" s="147" t="s">
        <v>170</v>
      </c>
      <c r="C48" s="148"/>
      <c r="D48" s="631" t="str">
        <f ca="1">IF(OFFSET(抽出!$BW$2,0,$J$1*(J47-1),1,1)="","",OFFSET(抽出!$BW$2,0,$J$1*(J47-1),1,1))</f>
        <v/>
      </c>
      <c r="E48" s="631"/>
      <c r="F48" s="631"/>
      <c r="G48" s="631"/>
    </row>
    <row r="49" spans="1:12" ht="22.5" customHeight="1">
      <c r="A49" s="149"/>
      <c r="B49" s="147" t="s">
        <v>364</v>
      </c>
      <c r="C49" s="148"/>
      <c r="D49" s="632" t="str">
        <f ca="1">IF(OFFSET(抽出!$BX$2,0,$J$1*(J47-1),1,1)="","",OFFSET(抽出!$BX$2,0,$J$1*(J47-1),1,1))</f>
        <v/>
      </c>
      <c r="E49" s="632"/>
      <c r="F49" s="632"/>
      <c r="G49" s="632"/>
    </row>
    <row r="50" spans="1:12" ht="15.75" customHeight="1">
      <c r="A50" s="149"/>
      <c r="B50" s="172"/>
      <c r="C50" s="173"/>
      <c r="D50" s="174"/>
      <c r="E50" s="150" t="s">
        <v>358</v>
      </c>
      <c r="F50" s="151" t="s">
        <v>359</v>
      </c>
      <c r="G50" s="152" t="str">
        <f ca="1">IF(OFFSET(抽出!$CA$2,0,$J$1*(J47-1),1,1)="","",OFFSET(抽出!$CA$2,0,$J$1*(J47-1),1,1))</f>
        <v/>
      </c>
    </row>
    <row r="51" spans="1:12" ht="15.75" customHeight="1">
      <c r="A51" s="149"/>
      <c r="B51" s="175"/>
      <c r="C51" s="176"/>
      <c r="D51" s="177"/>
      <c r="E51" s="153"/>
      <c r="F51" s="154" t="s">
        <v>190</v>
      </c>
      <c r="G51" s="155" t="str">
        <f ca="1">IF(OFFSET(抽出!$CB$2,0,$J$1*(J47-1),1,1)="","",OFFSET(抽出!$CB$2,0,$J$1*(J47-1),1,1))</f>
        <v/>
      </c>
    </row>
    <row r="52" spans="1:12" ht="15.75" customHeight="1">
      <c r="A52" s="149"/>
      <c r="B52" s="175"/>
      <c r="C52" s="178"/>
      <c r="D52" s="179"/>
      <c r="E52" s="157"/>
      <c r="F52" s="156" t="s">
        <v>360</v>
      </c>
      <c r="G52" s="158" t="str">
        <f ca="1">IF(OFFSET(抽出!$CC$2,0,$J$1*(J47-1),1,1)="","",OFFSET(抽出!$CC$2,0,$J$1*(J47-1),1,1))</f>
        <v/>
      </c>
    </row>
    <row r="53" spans="1:12" ht="15.75" customHeight="1">
      <c r="A53" s="629" t="str">
        <f ca="1">L47</f>
        <v/>
      </c>
      <c r="B53" s="147" t="s">
        <v>365</v>
      </c>
      <c r="C53" s="148"/>
      <c r="D53" s="159" t="str">
        <f ca="1">IF(OFFSET(抽出!$BY$2,0,$J$1*(J47-1),1,1)="","",OFFSET(抽出!$BY$2,0,$J$1*(J47-1),1,1))</f>
        <v/>
      </c>
      <c r="E53" s="147" t="s">
        <v>361</v>
      </c>
      <c r="F53" s="148"/>
      <c r="G53" s="159" t="str">
        <f ca="1">IF(OFFSET(抽出!$CD$2,0,$J$1*(J47-1),1,1)="","",OFFSET(抽出!$CD$2,0,$J$1*(J47-1),1,1))</f>
        <v/>
      </c>
    </row>
    <row r="54" spans="1:12" ht="15.75" customHeight="1" thickBot="1">
      <c r="A54" s="633"/>
      <c r="B54" s="160" t="s">
        <v>362</v>
      </c>
      <c r="C54" s="161"/>
      <c r="D54" s="162" t="str">
        <f ca="1">IF(OFFSET(抽出!$BZ$2,0,$J$1*(J47-1),1,1)="","",OFFSET(抽出!$BZ$2,0,$J$1*(J47-1),1,1))</f>
        <v/>
      </c>
      <c r="E54" s="160" t="s">
        <v>363</v>
      </c>
      <c r="F54" s="161"/>
      <c r="G54" s="163" t="str">
        <f ca="1">IF(OFFSET(抽出!$CE$2,0,$J$1*(J47-1),1,1)="","",OFFSET(抽出!$CE$2,0,$J$1*(J47-1),1,1))</f>
        <v/>
      </c>
    </row>
    <row r="55" spans="1:12" ht="22.5" customHeight="1" thickTop="1">
      <c r="A55" s="146" t="str">
        <f>J55&amp;"曲目"</f>
        <v>7曲目</v>
      </c>
      <c r="B55" s="147" t="s">
        <v>357</v>
      </c>
      <c r="C55" s="148"/>
      <c r="D55" s="631" t="str">
        <f ca="1">IF(OFFSET(抽出!$BV$2,0,$J$1*(J55-1),1,1)="","",OFFSET(抽出!$BV$2,0,$J$1*(J55-1),1,1))</f>
        <v/>
      </c>
      <c r="E55" s="631"/>
      <c r="F55" s="631"/>
      <c r="G55" s="631"/>
      <c r="J55" s="347">
        <f>J47+1</f>
        <v>7</v>
      </c>
      <c r="K55" s="347">
        <f ca="1">IF(COUNTBLANK(D55:D57)+COUNTBLANK(D58:D62)+COUNTBLANK(G58:G62)=13,0,1)</f>
        <v>0</v>
      </c>
      <c r="L55" s="347" t="str">
        <f ca="1">IF(AND(K55=1,SUM(K55:$K$86)=1),$L$1,"")</f>
        <v/>
      </c>
    </row>
    <row r="56" spans="1:12" ht="22.5" customHeight="1">
      <c r="A56" s="149"/>
      <c r="B56" s="147" t="s">
        <v>170</v>
      </c>
      <c r="C56" s="148"/>
      <c r="D56" s="631" t="str">
        <f ca="1">IF(OFFSET(抽出!$BW$2,0,$J$1*(J55-1),1,1)="","",OFFSET(抽出!$BW$2,0,$J$1*(J55-1),1,1))</f>
        <v/>
      </c>
      <c r="E56" s="631"/>
      <c r="F56" s="631"/>
      <c r="G56" s="631"/>
    </row>
    <row r="57" spans="1:12" ht="22.5" customHeight="1">
      <c r="A57" s="149"/>
      <c r="B57" s="147" t="s">
        <v>364</v>
      </c>
      <c r="C57" s="148"/>
      <c r="D57" s="632" t="str">
        <f ca="1">IF(OFFSET(抽出!$BX$2,0,$J$1*(J55-1),1,1)="","",OFFSET(抽出!$BX$2,0,$J$1*(J55-1),1,1))</f>
        <v/>
      </c>
      <c r="E57" s="632"/>
      <c r="F57" s="632"/>
      <c r="G57" s="632"/>
    </row>
    <row r="58" spans="1:12" ht="15.75" customHeight="1">
      <c r="A58" s="149"/>
      <c r="B58" s="172"/>
      <c r="C58" s="173"/>
      <c r="D58" s="174"/>
      <c r="E58" s="150" t="s">
        <v>358</v>
      </c>
      <c r="F58" s="151" t="s">
        <v>359</v>
      </c>
      <c r="G58" s="152" t="str">
        <f ca="1">IF(OFFSET(抽出!$CA$2,0,$J$1*(J55-1),1,1)="","",OFFSET(抽出!$CA$2,0,$J$1*(J55-1),1,1))</f>
        <v/>
      </c>
    </row>
    <row r="59" spans="1:12" ht="15.75" customHeight="1">
      <c r="A59" s="149"/>
      <c r="B59" s="175"/>
      <c r="C59" s="176"/>
      <c r="D59" s="177"/>
      <c r="E59" s="153"/>
      <c r="F59" s="154" t="s">
        <v>190</v>
      </c>
      <c r="G59" s="155" t="str">
        <f ca="1">IF(OFFSET(抽出!$CB$2,0,$J$1*(J55-1),1,1)="","",OFFSET(抽出!$CB$2,0,$J$1*(J55-1),1,1))</f>
        <v/>
      </c>
    </row>
    <row r="60" spans="1:12" ht="15.75" customHeight="1">
      <c r="A60" s="149"/>
      <c r="B60" s="175"/>
      <c r="C60" s="178"/>
      <c r="D60" s="179"/>
      <c r="E60" s="157"/>
      <c r="F60" s="156" t="s">
        <v>360</v>
      </c>
      <c r="G60" s="158" t="str">
        <f ca="1">IF(OFFSET(抽出!$CC$2,0,$J$1*(J55-1),1,1)="","",OFFSET(抽出!$CC$2,0,$J$1*(J55-1),1,1))</f>
        <v/>
      </c>
    </row>
    <row r="61" spans="1:12" ht="15.75" customHeight="1">
      <c r="A61" s="629" t="str">
        <f ca="1">L55</f>
        <v/>
      </c>
      <c r="B61" s="147" t="s">
        <v>365</v>
      </c>
      <c r="C61" s="148"/>
      <c r="D61" s="159" t="str">
        <f ca="1">IF(OFFSET(抽出!$BY$2,0,$J$1*(J55-1),1,1)="","",OFFSET(抽出!$BY$2,0,$J$1*(J55-1),1,1))</f>
        <v/>
      </c>
      <c r="E61" s="147" t="s">
        <v>361</v>
      </c>
      <c r="F61" s="148"/>
      <c r="G61" s="159" t="str">
        <f ca="1">IF(OFFSET(抽出!$CD$2,0,$J$1*(J55-1),1,1)="","",OFFSET(抽出!$CD$2,0,$J$1*(J55-1),1,1))</f>
        <v/>
      </c>
    </row>
    <row r="62" spans="1:12" ht="15.75" customHeight="1" thickBot="1">
      <c r="A62" s="633"/>
      <c r="B62" s="160" t="s">
        <v>362</v>
      </c>
      <c r="C62" s="161"/>
      <c r="D62" s="162" t="str">
        <f ca="1">IF(OFFSET(抽出!$BZ$2,0,$J$1*(J55-1),1,1)="","",OFFSET(抽出!$BZ$2,0,$J$1*(J55-1),1,1))</f>
        <v/>
      </c>
      <c r="E62" s="160" t="s">
        <v>363</v>
      </c>
      <c r="F62" s="161"/>
      <c r="G62" s="163" t="str">
        <f ca="1">IF(OFFSET(抽出!$CE$2,0,$J$1*(J55-1),1,1)="","",OFFSET(抽出!$CE$2,0,$J$1*(J55-1),1,1))</f>
        <v/>
      </c>
    </row>
    <row r="63" spans="1:12" ht="22.5" customHeight="1" thickTop="1">
      <c r="A63" s="146" t="str">
        <f>J63&amp;"曲目"</f>
        <v>8曲目</v>
      </c>
      <c r="B63" s="147" t="s">
        <v>357</v>
      </c>
      <c r="C63" s="148"/>
      <c r="D63" s="631" t="str">
        <f ca="1">IF(OFFSET(抽出!$BV$2,0,$J$1*(J63-1),1,1)="","",OFFSET(抽出!$BV$2,0,$J$1*(J63-1),1,1))</f>
        <v/>
      </c>
      <c r="E63" s="631"/>
      <c r="F63" s="631"/>
      <c r="G63" s="631"/>
      <c r="J63" s="347">
        <f>J55+1</f>
        <v>8</v>
      </c>
      <c r="K63" s="347">
        <f ca="1">IF(COUNTBLANK(D63:D65)+COUNTBLANK(D66:D70)+COUNTBLANK(G66:G70)=13,0,1)</f>
        <v>0</v>
      </c>
      <c r="L63" s="347" t="str">
        <f ca="1">IF(AND(K63=1,SUM(K63:$K$86)=1),$L$1,"")</f>
        <v/>
      </c>
    </row>
    <row r="64" spans="1:12" ht="22.5" customHeight="1">
      <c r="A64" s="149"/>
      <c r="B64" s="147" t="s">
        <v>170</v>
      </c>
      <c r="C64" s="148"/>
      <c r="D64" s="631" t="str">
        <f ca="1">IF(OFFSET(抽出!$BW$2,0,$J$1*(J63-1),1,1)="","",OFFSET(抽出!$BW$2,0,$J$1*(J63-1),1,1))</f>
        <v/>
      </c>
      <c r="E64" s="631"/>
      <c r="F64" s="631"/>
      <c r="G64" s="631"/>
    </row>
    <row r="65" spans="1:12" ht="22.5" customHeight="1">
      <c r="A65" s="149"/>
      <c r="B65" s="147" t="s">
        <v>364</v>
      </c>
      <c r="C65" s="148"/>
      <c r="D65" s="632" t="str">
        <f ca="1">IF(OFFSET(抽出!$BX$2,0,$J$1*(J63-1),1,1)="","",OFFSET(抽出!$BX$2,0,$J$1*(J63-1),1,1))</f>
        <v/>
      </c>
      <c r="E65" s="632"/>
      <c r="F65" s="632"/>
      <c r="G65" s="632"/>
    </row>
    <row r="66" spans="1:12" ht="15.75" customHeight="1">
      <c r="A66" s="149"/>
      <c r="B66" s="172"/>
      <c r="C66" s="173"/>
      <c r="D66" s="174"/>
      <c r="E66" s="150" t="s">
        <v>358</v>
      </c>
      <c r="F66" s="151" t="s">
        <v>359</v>
      </c>
      <c r="G66" s="152" t="str">
        <f ca="1">IF(OFFSET(抽出!$CA$2,0,$J$1*(J63-1),1,1)="","",OFFSET(抽出!$CA$2,0,$J$1*(J63-1),1,1))</f>
        <v/>
      </c>
    </row>
    <row r="67" spans="1:12" ht="15.75" customHeight="1">
      <c r="A67" s="149"/>
      <c r="B67" s="175"/>
      <c r="C67" s="176"/>
      <c r="D67" s="177"/>
      <c r="E67" s="153"/>
      <c r="F67" s="154" t="s">
        <v>190</v>
      </c>
      <c r="G67" s="155" t="str">
        <f ca="1">IF(OFFSET(抽出!$CB$2,0,$J$1*(J63-1),1,1)="","",OFFSET(抽出!$CB$2,0,$J$1*(J63-1),1,1))</f>
        <v/>
      </c>
    </row>
    <row r="68" spans="1:12" ht="15.75" customHeight="1">
      <c r="A68" s="149"/>
      <c r="B68" s="175"/>
      <c r="C68" s="178"/>
      <c r="D68" s="179"/>
      <c r="E68" s="157"/>
      <c r="F68" s="156" t="s">
        <v>360</v>
      </c>
      <c r="G68" s="158" t="str">
        <f ca="1">IF(OFFSET(抽出!$CC$2,0,$J$1*(J63-1),1,1)="","",OFFSET(抽出!$CC$2,0,$J$1*(J63-1),1,1))</f>
        <v/>
      </c>
    </row>
    <row r="69" spans="1:12" ht="15.75" customHeight="1">
      <c r="A69" s="629" t="str">
        <f ca="1">L63</f>
        <v/>
      </c>
      <c r="B69" s="147" t="s">
        <v>365</v>
      </c>
      <c r="C69" s="148"/>
      <c r="D69" s="159" t="str">
        <f ca="1">IF(OFFSET(抽出!$BY$2,0,$J$1*(J63-1),1,1)="","",OFFSET(抽出!$BY$2,0,$J$1*(J63-1),1,1))</f>
        <v/>
      </c>
      <c r="E69" s="147" t="s">
        <v>361</v>
      </c>
      <c r="F69" s="148"/>
      <c r="G69" s="159" t="str">
        <f ca="1">IF(OFFSET(抽出!$CD$2,0,$J$1*(J63-1),1,1)="","",OFFSET(抽出!$CD$2,0,$J$1*(J63-1),1,1))</f>
        <v/>
      </c>
    </row>
    <row r="70" spans="1:12" ht="15.75" customHeight="1" thickBot="1">
      <c r="A70" s="633"/>
      <c r="B70" s="160" t="s">
        <v>362</v>
      </c>
      <c r="C70" s="161"/>
      <c r="D70" s="162" t="str">
        <f ca="1">IF(OFFSET(抽出!$BZ$2,0,$J$1*(J63-1),1,1)="","",OFFSET(抽出!$BZ$2,0,$J$1*(J63-1),1,1))</f>
        <v/>
      </c>
      <c r="E70" s="160" t="s">
        <v>363</v>
      </c>
      <c r="F70" s="161"/>
      <c r="G70" s="163" t="str">
        <f ca="1">IF(OFFSET(抽出!$CE$2,0,$J$1*(J63-1),1,1)="","",OFFSET(抽出!$CE$2,0,$J$1*(J63-1),1,1))</f>
        <v/>
      </c>
    </row>
    <row r="71" spans="1:12" ht="22.5" customHeight="1" thickTop="1">
      <c r="A71" s="146" t="str">
        <f>J71&amp;"曲目"</f>
        <v>9曲目</v>
      </c>
      <c r="B71" s="147" t="s">
        <v>357</v>
      </c>
      <c r="C71" s="148"/>
      <c r="D71" s="631" t="str">
        <f ca="1">IF(OFFSET(抽出!$BV$2,0,$J$1*(J71-1),1,1)="","",OFFSET(抽出!$BV$2,0,$J$1*(J71-1),1,1))</f>
        <v/>
      </c>
      <c r="E71" s="631"/>
      <c r="F71" s="631"/>
      <c r="G71" s="631"/>
      <c r="J71" s="347">
        <f>J63+1</f>
        <v>9</v>
      </c>
      <c r="K71" s="347">
        <f ca="1">IF(COUNTBLANK(D71:D73)+COUNTBLANK(D74:D78)+COUNTBLANK(G74:G78)=13,0,1)</f>
        <v>0</v>
      </c>
      <c r="L71" s="347" t="str">
        <f ca="1">IF(AND(K71=1,SUM(K71:$K$86)=1),$L$1,"")</f>
        <v/>
      </c>
    </row>
    <row r="72" spans="1:12" ht="22.5" customHeight="1">
      <c r="A72" s="149"/>
      <c r="B72" s="147" t="s">
        <v>170</v>
      </c>
      <c r="C72" s="148"/>
      <c r="D72" s="631" t="str">
        <f ca="1">IF(OFFSET(抽出!$BW$2,0,$J$1*(J71-1),1,1)="","",OFFSET(抽出!$BW$2,0,$J$1*(J71-1),1,1))</f>
        <v/>
      </c>
      <c r="E72" s="631"/>
      <c r="F72" s="631"/>
      <c r="G72" s="631"/>
    </row>
    <row r="73" spans="1:12" ht="22.5" customHeight="1">
      <c r="A73" s="149"/>
      <c r="B73" s="147" t="s">
        <v>364</v>
      </c>
      <c r="C73" s="148"/>
      <c r="D73" s="632" t="str">
        <f ca="1">IF(OFFSET(抽出!$BX$2,0,$J$1*(J71-1),1,1)="","",OFFSET(抽出!$BX$2,0,$J$1*(J71-1),1,1))</f>
        <v/>
      </c>
      <c r="E73" s="632"/>
      <c r="F73" s="632"/>
      <c r="G73" s="632"/>
    </row>
    <row r="74" spans="1:12" ht="15.75" customHeight="1">
      <c r="A74" s="149"/>
      <c r="B74" s="172"/>
      <c r="C74" s="173"/>
      <c r="D74" s="174"/>
      <c r="E74" s="150" t="s">
        <v>358</v>
      </c>
      <c r="F74" s="151" t="s">
        <v>359</v>
      </c>
      <c r="G74" s="152" t="str">
        <f ca="1">IF(OFFSET(抽出!$CA$2,0,$J$1*(J71-1),1,1)="","",OFFSET(抽出!$CA$2,0,$J$1*(J71-1),1,1))</f>
        <v/>
      </c>
    </row>
    <row r="75" spans="1:12" ht="15.75" customHeight="1">
      <c r="A75" s="149"/>
      <c r="B75" s="175"/>
      <c r="C75" s="176"/>
      <c r="D75" s="177"/>
      <c r="E75" s="153"/>
      <c r="F75" s="154" t="s">
        <v>190</v>
      </c>
      <c r="G75" s="155" t="str">
        <f ca="1">IF(OFFSET(抽出!$CB$2,0,$J$1*(J71-1),1,1)="","",OFFSET(抽出!$CB$2,0,$J$1*(J71-1),1,1))</f>
        <v/>
      </c>
    </row>
    <row r="76" spans="1:12" ht="15.75" customHeight="1">
      <c r="A76" s="149"/>
      <c r="B76" s="175"/>
      <c r="C76" s="178"/>
      <c r="D76" s="179"/>
      <c r="E76" s="157"/>
      <c r="F76" s="156" t="s">
        <v>360</v>
      </c>
      <c r="G76" s="158" t="str">
        <f ca="1">IF(OFFSET(抽出!$CC$2,0,$J$1*(J71-1),1,1)="","",OFFSET(抽出!$CC$2,0,$J$1*(J71-1),1,1))</f>
        <v/>
      </c>
    </row>
    <row r="77" spans="1:12" ht="15.75" customHeight="1">
      <c r="A77" s="629" t="str">
        <f ca="1">L71</f>
        <v/>
      </c>
      <c r="B77" s="147" t="s">
        <v>365</v>
      </c>
      <c r="C77" s="148"/>
      <c r="D77" s="159" t="str">
        <f ca="1">IF(OFFSET(抽出!$BY$2,0,$J$1*(J71-1),1,1)="","",OFFSET(抽出!$BY$2,0,$J$1*(J71-1),1,1))</f>
        <v/>
      </c>
      <c r="E77" s="147" t="s">
        <v>361</v>
      </c>
      <c r="F77" s="148"/>
      <c r="G77" s="159" t="str">
        <f ca="1">IF(OFFSET(抽出!$CD$2,0,$J$1*(J71-1),1,1)="","",OFFSET(抽出!$CD$2,0,$J$1*(J71-1),1,1))</f>
        <v/>
      </c>
    </row>
    <row r="78" spans="1:12" ht="15.75" customHeight="1" thickBot="1">
      <c r="A78" s="633"/>
      <c r="B78" s="160" t="s">
        <v>362</v>
      </c>
      <c r="C78" s="161"/>
      <c r="D78" s="162" t="str">
        <f ca="1">IF(OFFSET(抽出!$BZ$2,0,$J$1*(J71-1),1,1)="","",OFFSET(抽出!$BZ$2,0,$J$1*(J71-1),1,1))</f>
        <v/>
      </c>
      <c r="E78" s="160" t="s">
        <v>363</v>
      </c>
      <c r="F78" s="161"/>
      <c r="G78" s="163" t="str">
        <f ca="1">IF(OFFSET(抽出!$CE$2,0,$J$1*(J71-1),1,1)="","",OFFSET(抽出!$CE$2,0,$J$1*(J71-1),1,1))</f>
        <v/>
      </c>
    </row>
    <row r="79" spans="1:12" ht="22.5" customHeight="1" thickTop="1">
      <c r="A79" s="146" t="str">
        <f>J79&amp;"曲目"</f>
        <v>10曲目</v>
      </c>
      <c r="B79" s="147" t="s">
        <v>357</v>
      </c>
      <c r="C79" s="148"/>
      <c r="D79" s="631" t="str">
        <f ca="1">IF(OFFSET(抽出!$BV$2,0,$J$1*(J79-1),1,1)="","",OFFSET(抽出!$BV$2,0,$J$1*(J79-1),1,1))</f>
        <v/>
      </c>
      <c r="E79" s="631"/>
      <c r="F79" s="631"/>
      <c r="G79" s="631"/>
      <c r="J79" s="347">
        <f>J71+1</f>
        <v>10</v>
      </c>
      <c r="K79" s="347">
        <f ca="1">IF(COUNTBLANK(D79:D81)+COUNTBLANK(D82:D86)+COUNTBLANK(G82:G86)=13,0,1)</f>
        <v>0</v>
      </c>
      <c r="L79" s="347" t="str">
        <f ca="1">IF(AND(K79=1,SUM(K79:$K$86)=1),$L$1,"")</f>
        <v/>
      </c>
    </row>
    <row r="80" spans="1:12" ht="22.5" customHeight="1">
      <c r="A80" s="149"/>
      <c r="B80" s="147" t="s">
        <v>170</v>
      </c>
      <c r="C80" s="148"/>
      <c r="D80" s="631" t="str">
        <f ca="1">IF(OFFSET(抽出!$BW$2,0,$J$1*(J79-1),1,1)="","",OFFSET(抽出!$BW$2,0,$J$1*(J79-1),1,1))</f>
        <v/>
      </c>
      <c r="E80" s="631"/>
      <c r="F80" s="631"/>
      <c r="G80" s="631"/>
    </row>
    <row r="81" spans="1:7" ht="22.5" customHeight="1">
      <c r="A81" s="149"/>
      <c r="B81" s="147" t="s">
        <v>364</v>
      </c>
      <c r="C81" s="148"/>
      <c r="D81" s="632" t="str">
        <f ca="1">IF(OFFSET(抽出!$BX$2,0,$J$1*(J79-1),1,1)="","",OFFSET(抽出!$BX$2,0,$J$1*(J79-1),1,1))</f>
        <v/>
      </c>
      <c r="E81" s="632"/>
      <c r="F81" s="632"/>
      <c r="G81" s="632"/>
    </row>
    <row r="82" spans="1:7" ht="15.75" customHeight="1">
      <c r="A82" s="149"/>
      <c r="B82" s="172"/>
      <c r="C82" s="173"/>
      <c r="D82" s="174"/>
      <c r="E82" s="150" t="s">
        <v>358</v>
      </c>
      <c r="F82" s="151" t="s">
        <v>359</v>
      </c>
      <c r="G82" s="152" t="str">
        <f ca="1">IF(OFFSET(抽出!$CA$2,0,$J$1*(J79-1),1,1)="","",OFFSET(抽出!$CA$2,0,$J$1*(J79-1),1,1))</f>
        <v/>
      </c>
    </row>
    <row r="83" spans="1:7" ht="15.75" customHeight="1">
      <c r="A83" s="149"/>
      <c r="B83" s="175"/>
      <c r="C83" s="176"/>
      <c r="D83" s="177"/>
      <c r="E83" s="153"/>
      <c r="F83" s="154" t="s">
        <v>190</v>
      </c>
      <c r="G83" s="155" t="str">
        <f ca="1">IF(OFFSET(抽出!$CB$2,0,$J$1*(J79-1),1,1)="","",OFFSET(抽出!$CB$2,0,$J$1*(J79-1),1,1))</f>
        <v/>
      </c>
    </row>
    <row r="84" spans="1:7" ht="15.75" customHeight="1">
      <c r="A84" s="149"/>
      <c r="B84" s="175"/>
      <c r="C84" s="178"/>
      <c r="D84" s="179"/>
      <c r="E84" s="157"/>
      <c r="F84" s="156" t="s">
        <v>360</v>
      </c>
      <c r="G84" s="158" t="str">
        <f ca="1">IF(OFFSET(抽出!$CC$2,0,$J$1*(J79-1),1,1)="","",OFFSET(抽出!$CC$2,0,$J$1*(J79-1),1,1))</f>
        <v/>
      </c>
    </row>
    <row r="85" spans="1:7" ht="15.75" customHeight="1">
      <c r="A85" s="629" t="str">
        <f ca="1">L79</f>
        <v/>
      </c>
      <c r="B85" s="147" t="s">
        <v>365</v>
      </c>
      <c r="C85" s="148"/>
      <c r="D85" s="159" t="str">
        <f ca="1">IF(OFFSET(抽出!$BY$2,0,$J$1*(J79-1),1,1)="","",OFFSET(抽出!$BY$2,0,$J$1*(J79-1),1,1))</f>
        <v/>
      </c>
      <c r="E85" s="147" t="s">
        <v>361</v>
      </c>
      <c r="F85" s="148"/>
      <c r="G85" s="159" t="str">
        <f ca="1">IF(OFFSET(抽出!$CD$2,0,$J$1*(J79-1),1,1)="","",OFFSET(抽出!$CD$2,0,$J$1*(J79-1),1,1))</f>
        <v/>
      </c>
    </row>
    <row r="86" spans="1:7" ht="15.75" customHeight="1">
      <c r="A86" s="630"/>
      <c r="B86" s="147" t="s">
        <v>362</v>
      </c>
      <c r="C86" s="148"/>
      <c r="D86" s="164" t="str">
        <f ca="1">IF(OFFSET(抽出!$BZ$2,0,$J$1*(J79-1),1,1)="","",OFFSET(抽出!$BZ$2,0,$J$1*(J79-1),1,1))</f>
        <v/>
      </c>
      <c r="E86" s="147" t="s">
        <v>363</v>
      </c>
      <c r="F86" s="148"/>
      <c r="G86" s="159" t="str">
        <f ca="1">IF(OFFSET(抽出!$CE$2,0,$J$1*(J79-1),1,1)="","",OFFSET(抽出!$CE$2,0,$J$1*(J79-1),1,1))</f>
        <v/>
      </c>
    </row>
    <row r="87" spans="1:7" ht="3" customHeight="1"/>
    <row r="88" spans="1:7" hidden="1"/>
    <row r="89" spans="1:7" hidden="1"/>
  </sheetData>
  <sheetProtection password="C6B7" sheet="1" objects="1" scenarios="1" selectLockedCells="1"/>
  <mergeCells count="43">
    <mergeCell ref="D21:G21"/>
    <mergeCell ref="A1:G1"/>
    <mergeCell ref="A2:G2"/>
    <mergeCell ref="B3:G3"/>
    <mergeCell ref="D5:G5"/>
    <mergeCell ref="D6:G6"/>
    <mergeCell ref="D7:G7"/>
    <mergeCell ref="A11:A12"/>
    <mergeCell ref="D13:G13"/>
    <mergeCell ref="D14:G14"/>
    <mergeCell ref="D15:G15"/>
    <mergeCell ref="A19:A20"/>
    <mergeCell ref="D47:G47"/>
    <mergeCell ref="D22:G22"/>
    <mergeCell ref="D23:G23"/>
    <mergeCell ref="A27:A28"/>
    <mergeCell ref="D29:G29"/>
    <mergeCell ref="D30:G30"/>
    <mergeCell ref="D31:G31"/>
    <mergeCell ref="A35:A36"/>
    <mergeCell ref="D37:G37"/>
    <mergeCell ref="D38:G38"/>
    <mergeCell ref="D39:G39"/>
    <mergeCell ref="A43:A44"/>
    <mergeCell ref="D71:G71"/>
    <mergeCell ref="D48:G48"/>
    <mergeCell ref="D49:G49"/>
    <mergeCell ref="A53:A54"/>
    <mergeCell ref="D55:G55"/>
    <mergeCell ref="D56:G56"/>
    <mergeCell ref="D57:G57"/>
    <mergeCell ref="A61:A62"/>
    <mergeCell ref="D63:G63"/>
    <mergeCell ref="D64:G64"/>
    <mergeCell ref="D65:G65"/>
    <mergeCell ref="A69:A70"/>
    <mergeCell ref="A85:A86"/>
    <mergeCell ref="D72:G72"/>
    <mergeCell ref="D73:G73"/>
    <mergeCell ref="A77:A78"/>
    <mergeCell ref="D79:G79"/>
    <mergeCell ref="D80:G80"/>
    <mergeCell ref="D81:G8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U90"/>
  <sheetViews>
    <sheetView zoomScaleNormal="100" workbookViewId="0">
      <selection activeCell="I1" sqref="I1"/>
    </sheetView>
  </sheetViews>
  <sheetFormatPr defaultColWidth="0" defaultRowHeight="14.25" zeroHeight="1"/>
  <cols>
    <col min="1" max="1" width="7.25" style="171" customWidth="1"/>
    <col min="2" max="2" width="29.375" customWidth="1"/>
    <col min="3" max="3" width="4.125" customWidth="1"/>
    <col min="4" max="8" width="9.625" customWidth="1"/>
    <col min="9" max="9" width="0.375" customWidth="1"/>
    <col min="10" max="307" width="0" hidden="1" customWidth="1"/>
    <col min="308" max="16384" width="9" hidden="1"/>
  </cols>
  <sheetData>
    <row r="1" spans="1:10" ht="20.25" customHeight="1">
      <c r="A1" s="634" t="str">
        <f>選択肢!A2&amp;" 関東カラーガードコンテスト"</f>
        <v>2017 関東カラーガードコンテスト</v>
      </c>
      <c r="B1" s="634"/>
      <c r="C1" s="634"/>
      <c r="D1" s="634"/>
      <c r="E1" s="634"/>
      <c r="F1" s="634"/>
      <c r="G1" s="634"/>
      <c r="H1" s="634"/>
    </row>
    <row r="2" spans="1:10" ht="20.25" customHeight="1">
      <c r="A2" s="635" t="s">
        <v>549</v>
      </c>
      <c r="B2" s="635"/>
      <c r="C2" s="635"/>
      <c r="D2" s="635"/>
      <c r="E2" s="635"/>
      <c r="F2" s="635"/>
      <c r="G2" s="635"/>
      <c r="H2" s="635"/>
    </row>
    <row r="3" spans="1:10" ht="27" customHeight="1">
      <c r="A3" s="360" t="s">
        <v>182</v>
      </c>
      <c r="B3" s="641" t="str">
        <f>抽出!A2</f>
        <v/>
      </c>
      <c r="C3" s="641"/>
      <c r="D3" s="641"/>
      <c r="E3" s="641"/>
      <c r="F3" s="641"/>
      <c r="G3" s="641"/>
      <c r="H3" s="641"/>
    </row>
    <row r="4" spans="1:10" ht="15" customHeight="1">
      <c r="A4" s="145"/>
    </row>
    <row r="5" spans="1:10" ht="48" customHeight="1">
      <c r="A5" s="359" t="str">
        <f>IF(抽出!FR2="","","特殊効果を"&amp;抽出!FR2)</f>
        <v/>
      </c>
      <c r="B5" s="348"/>
      <c r="J5">
        <f>'2．団体調査シート'!H187</f>
        <v>0</v>
      </c>
    </row>
    <row r="6" spans="1:10" ht="19.5" customHeight="1">
      <c r="A6" s="362" t="s">
        <v>552</v>
      </c>
      <c r="B6" s="361" t="s">
        <v>553</v>
      </c>
      <c r="C6" s="640" t="s">
        <v>554</v>
      </c>
      <c r="D6" s="640"/>
      <c r="E6" s="640"/>
      <c r="F6" s="640"/>
      <c r="G6" s="640" t="s">
        <v>555</v>
      </c>
      <c r="H6" s="640"/>
    </row>
    <row r="7" spans="1:10" ht="57" customHeight="1">
      <c r="A7" s="353">
        <v>1</v>
      </c>
      <c r="B7" s="355" t="str">
        <f>抽出!FS2</f>
        <v/>
      </c>
      <c r="C7" s="639" t="str">
        <f>抽出!FT2</f>
        <v/>
      </c>
      <c r="D7" s="639"/>
      <c r="E7" s="639"/>
      <c r="F7" s="639"/>
      <c r="G7" s="639"/>
      <c r="H7" s="639"/>
    </row>
    <row r="8" spans="1:10" ht="57" customHeight="1">
      <c r="A8" s="353">
        <v>2</v>
      </c>
      <c r="B8" s="355" t="str">
        <f>抽出!FU2</f>
        <v/>
      </c>
      <c r="C8" s="639" t="str">
        <f>抽出!FV2</f>
        <v/>
      </c>
      <c r="D8" s="639"/>
      <c r="E8" s="639"/>
      <c r="F8" s="639"/>
      <c r="G8" s="639"/>
      <c r="H8" s="639"/>
    </row>
    <row r="9" spans="1:10" ht="57" customHeight="1">
      <c r="A9" s="353">
        <v>3</v>
      </c>
      <c r="B9" s="355" t="str">
        <f>抽出!FW2</f>
        <v/>
      </c>
      <c r="C9" s="639" t="str">
        <f>抽出!FX2</f>
        <v/>
      </c>
      <c r="D9" s="639"/>
      <c r="E9" s="639"/>
      <c r="F9" s="639"/>
      <c r="G9" s="639"/>
      <c r="H9" s="639"/>
    </row>
    <row r="10" spans="1:10" ht="57" customHeight="1">
      <c r="A10" s="353">
        <v>4</v>
      </c>
      <c r="B10" s="355" t="str">
        <f>抽出!FY2</f>
        <v/>
      </c>
      <c r="C10" s="639" t="str">
        <f>抽出!FZ2</f>
        <v/>
      </c>
      <c r="D10" s="639"/>
      <c r="E10" s="639"/>
      <c r="F10" s="639"/>
      <c r="G10" s="639"/>
      <c r="H10" s="639"/>
    </row>
    <row r="11" spans="1:10" ht="57" customHeight="1">
      <c r="A11" s="353">
        <v>5</v>
      </c>
      <c r="B11" s="355" t="str">
        <f>抽出!GA2</f>
        <v/>
      </c>
      <c r="C11" s="639" t="str">
        <f>抽出!GB2</f>
        <v/>
      </c>
      <c r="D11" s="639"/>
      <c r="E11" s="639"/>
      <c r="F11" s="639"/>
      <c r="G11" s="639"/>
      <c r="H11" s="639"/>
    </row>
    <row r="12" spans="1:10" ht="57" customHeight="1">
      <c r="A12" s="353">
        <v>6</v>
      </c>
      <c r="B12" s="355" t="str">
        <f>抽出!GC2</f>
        <v/>
      </c>
      <c r="C12" s="639" t="str">
        <f>抽出!GD2</f>
        <v/>
      </c>
      <c r="D12" s="639"/>
      <c r="E12" s="639"/>
      <c r="F12" s="639"/>
      <c r="G12" s="639"/>
      <c r="H12" s="639"/>
    </row>
    <row r="13" spans="1:10" ht="57" customHeight="1">
      <c r="A13" s="353">
        <v>7</v>
      </c>
      <c r="B13" s="355" t="str">
        <f>抽出!GE2</f>
        <v/>
      </c>
      <c r="C13" s="639" t="str">
        <f>抽出!GF2</f>
        <v/>
      </c>
      <c r="D13" s="639"/>
      <c r="E13" s="639"/>
      <c r="F13" s="639"/>
      <c r="G13" s="639"/>
      <c r="H13" s="639"/>
    </row>
    <row r="14" spans="1:10" ht="57" customHeight="1">
      <c r="A14" s="353">
        <v>8</v>
      </c>
      <c r="B14" s="355" t="str">
        <f>抽出!GG2</f>
        <v/>
      </c>
      <c r="C14" s="639" t="str">
        <f>抽出!GH2</f>
        <v/>
      </c>
      <c r="D14" s="639"/>
      <c r="E14" s="639"/>
      <c r="F14" s="639"/>
      <c r="G14" s="639"/>
      <c r="H14" s="639"/>
    </row>
    <row r="15" spans="1:10" ht="57" customHeight="1">
      <c r="A15" s="353">
        <v>9</v>
      </c>
      <c r="B15" s="355" t="str">
        <f>抽出!GI2</f>
        <v/>
      </c>
      <c r="C15" s="639" t="str">
        <f>抽出!GJ2</f>
        <v/>
      </c>
      <c r="D15" s="639"/>
      <c r="E15" s="639"/>
      <c r="F15" s="639"/>
      <c r="G15" s="639"/>
      <c r="H15" s="639"/>
    </row>
    <row r="16" spans="1:10" ht="57" customHeight="1">
      <c r="A16" s="353">
        <v>10</v>
      </c>
      <c r="B16" s="355" t="str">
        <f>抽出!GK2</f>
        <v/>
      </c>
      <c r="C16" s="639" t="str">
        <f>抽出!GL2</f>
        <v/>
      </c>
      <c r="D16" s="639"/>
      <c r="E16" s="639"/>
      <c r="F16" s="639"/>
      <c r="G16" s="639"/>
      <c r="H16" s="639"/>
    </row>
    <row r="17" spans="3:8" ht="9" customHeight="1"/>
    <row r="18" spans="3:8">
      <c r="C18" s="356"/>
      <c r="D18" s="357" t="s">
        <v>550</v>
      </c>
      <c r="E18" s="358" t="s">
        <v>551</v>
      </c>
      <c r="F18" s="358"/>
      <c r="G18" s="358"/>
      <c r="H18" s="358"/>
    </row>
    <row r="19" spans="3:8" ht="60" customHeight="1">
      <c r="C19" s="167"/>
      <c r="D19" s="354"/>
      <c r="E19" s="354"/>
      <c r="F19" s="354"/>
      <c r="G19" s="354"/>
      <c r="H19" s="354"/>
    </row>
    <row r="20" spans="3:8" ht="3" customHeight="1"/>
    <row r="21" spans="3:8" hidden="1"/>
    <row r="22" spans="3:8" hidden="1"/>
    <row r="23" spans="3:8" hidden="1"/>
    <row r="24" spans="3:8" hidden="1"/>
    <row r="25" spans="3:8" hidden="1"/>
    <row r="26" spans="3:8" hidden="1"/>
    <row r="27" spans="3:8" hidden="1"/>
    <row r="28" spans="3:8" hidden="1"/>
    <row r="29" spans="3:8" hidden="1"/>
    <row r="30" spans="3:8" hidden="1"/>
    <row r="31" spans="3:8" hidden="1"/>
    <row r="32" spans="3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sheetProtection password="C6B7" sheet="1" objects="1" scenarios="1" selectLockedCells="1"/>
  <mergeCells count="25">
    <mergeCell ref="C6:F6"/>
    <mergeCell ref="G6:H6"/>
    <mergeCell ref="G12:H12"/>
    <mergeCell ref="A1:H1"/>
    <mergeCell ref="A2:H2"/>
    <mergeCell ref="B3:H3"/>
    <mergeCell ref="C7:F7"/>
    <mergeCell ref="G7:H7"/>
    <mergeCell ref="G8:H8"/>
    <mergeCell ref="G9:H9"/>
    <mergeCell ref="G10:H10"/>
    <mergeCell ref="G11:H11"/>
    <mergeCell ref="C12:F12"/>
    <mergeCell ref="C11:F11"/>
    <mergeCell ref="C10:F10"/>
    <mergeCell ref="C9:F9"/>
    <mergeCell ref="C8:F8"/>
    <mergeCell ref="G13:H13"/>
    <mergeCell ref="G14:H14"/>
    <mergeCell ref="G15:H15"/>
    <mergeCell ref="G16:H16"/>
    <mergeCell ref="C16:F16"/>
    <mergeCell ref="C15:F15"/>
    <mergeCell ref="C14:F14"/>
    <mergeCell ref="C13:F13"/>
  </mergeCells>
  <phoneticPr fontId="1"/>
  <conditionalFormatting sqref="A5">
    <cfRule type="expression" dxfId="0" priority="482">
      <formula>$J$5=1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はじめにお読みください</vt:lpstr>
      <vt:lpstr>1．構成メンバー名簿</vt:lpstr>
      <vt:lpstr>2．団体調査シート</vt:lpstr>
      <vt:lpstr>3．提出書類一覧</vt:lpstr>
      <vt:lpstr>選択肢</vt:lpstr>
      <vt:lpstr>抽出</vt:lpstr>
      <vt:lpstr>著作権</vt:lpstr>
      <vt:lpstr>特殊効果</vt:lpstr>
      <vt:lpstr>'3．提出書類一覧'!Print_Area</vt:lpstr>
      <vt:lpstr>著作権!Print_Area</vt:lpstr>
      <vt:lpstr>特殊効果!Print_Area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mbkanto</dc:creator>
  <cp:lastModifiedBy>nts0082</cp:lastModifiedBy>
  <cp:lastPrinted>2017-04-10T07:29:38Z</cp:lastPrinted>
  <dcterms:created xsi:type="dcterms:W3CDTF">2013-02-12T06:30:33Z</dcterms:created>
  <dcterms:modified xsi:type="dcterms:W3CDTF">2017-04-10T07:32:06Z</dcterms:modified>
</cp:coreProperties>
</file>